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 activeTab="3"/>
  </bookViews>
  <sheets>
    <sheet name="Página Inicial" sheetId="2" r:id="rId1"/>
    <sheet name="Concursos Públicos" sheetId="1" r:id="rId2"/>
    <sheet name="Seleções Públicas" sheetId="3" r:id="rId3"/>
    <sheet name="SEPLAGTD GGOVs" sheetId="4" r:id="rId4"/>
    <sheet name="SESAU Diversos" sheetId="5" r:id="rId5"/>
    <sheet name="SDSDHJPSD Diversos" sheetId="6" r:id="rId6"/>
    <sheet name="PGM Procurador" sheetId="7" r:id="rId7"/>
    <sheet name="SEDUC Professores I e II" sheetId="9" r:id="rId8"/>
    <sheet name="EMPREL - ANALISTAS" sheetId="8" r:id="rId9"/>
    <sheet name="RECIPREV - DIVERSOS CARGOS" sheetId="27" r:id="rId10"/>
    <sheet name="SEMUL - ANALISTAS" sheetId="24" r:id="rId11"/>
    <sheet name="SEDUC - ADI E NUTRICIONISTA" sheetId="25" r:id="rId12"/>
    <sheet name="SESAU - ACS E ASACE" sheetId="26" r:id="rId13"/>
    <sheet name="SP SDECTI - Diversos Cargos" sheetId="12" r:id="rId14"/>
    <sheet name="SP SEDUC AADEE e ADI" sheetId="13" r:id="rId15"/>
    <sheet name="SP STQP INST. de EDUCAÇÃO PROF." sheetId="14" r:id="rId16"/>
    <sheet name="SP SEPUL" sheetId="15" r:id="rId17"/>
    <sheet name="SP URB EMLURB ANALIS ASSIT AGEN" sheetId="16" r:id="rId18"/>
    <sheet name="SP SESP Coord Ped e Prof I e II" sheetId="19" r:id="rId19"/>
    <sheet name="SP SEMUL SESEC Diversos Cargos" sheetId="20" r:id="rId20"/>
    <sheet name="SP SEPLAGTD SEPE Analista" sheetId="21" r:id="rId21"/>
    <sheet name="SP SEDUC ASSIST E PSIC" sheetId="23" r:id="rId22"/>
    <sheet name="SP SEDUC AAE E AADEE" sheetId="22" r:id="rId23"/>
  </sheets>
  <calcPr calcId="144525"/>
</workbook>
</file>

<file path=xl/sharedStrings.xml><?xml version="1.0" encoding="utf-8"?>
<sst xmlns="http://schemas.openxmlformats.org/spreadsheetml/2006/main" count="1539" uniqueCount="709">
  <si>
    <t>CONCURSOS EM VIGÊNCIA</t>
  </si>
  <si>
    <t>Término da Vigência:</t>
  </si>
  <si>
    <t>SECRETARIA DE PLANEJAMENTO, GESTÃO E TRANSFORMAÇÃO DIGITAL</t>
  </si>
  <si>
    <t>Link de Infomações do Concurso:</t>
  </si>
  <si>
    <t>GESTOR GOVERNAMENTAL E ASSISTENTE DE GESTÃO PÚBLICA</t>
  </si>
  <si>
    <t>SECRETARIA DE SAÚDE</t>
  </si>
  <si>
    <t xml:space="preserve"> </t>
  </si>
  <si>
    <t>DIVERSOS CARGOS: NÍVEL MÉDIO, NÍVEL TÉCNICO E NÍVEL SUPERIOR</t>
  </si>
  <si>
    <t>SECRETARIA DE DESENVOLVIMENTO SOCIAL, DIREITOS HUMANOS, JUVENTUDE E POLÍTICAS SOBRE DROGAS</t>
  </si>
  <si>
    <t>ANALISTA, AGENTE, ASSISTENTE E EDUCADOR SOCIAL</t>
  </si>
  <si>
    <t>14/06/2025*</t>
  </si>
  <si>
    <t>PROCURADORIA GERAL DO MUNICÍPIO</t>
  </si>
  <si>
    <t>*podendo prorrogar + 2 anos</t>
  </si>
  <si>
    <t>PROCURADOR JUDICIAL MUNICIPAL</t>
  </si>
  <si>
    <t>SECRETARIA DE EDUCAÇÃO</t>
  </si>
  <si>
    <t>PROFESSOR I E PROFESSOR II</t>
  </si>
  <si>
    <t>EMPRESA MUNICIPAL DE INFORMÁTICA</t>
  </si>
  <si>
    <t>Lick de Infomações do Concurso:</t>
  </si>
  <si>
    <t>ANALISTA DE INFRAESTRUTURA E SUPORTE E ANALISTA DE SISTEMAS</t>
  </si>
  <si>
    <t>RECIPREV - AUTARQUIA MUNICIPAL DE PREVIDÊNCIA E ASSISTÊNCIA À SAÚDE DOS SERVIDORES DO RECIFE</t>
  </si>
  <si>
    <t>ASSISTENTE, TÉCNICO E ANALISTA DE PREVIDÊNCIA E ASSISTÊNCIA À SAÚDE</t>
  </si>
  <si>
    <t>Concurso em andamento</t>
  </si>
  <si>
    <t>SECRETARIA DA MULHER</t>
  </si>
  <si>
    <t>DIVERSOS CARGOS: NÍVEL SUPERIOR</t>
  </si>
  <si>
    <t>AUXILIAR DE DESENVOLVIMENTO INFANTIL E NUTRICONISTA ESCOLAR</t>
  </si>
  <si>
    <t>AGENTE COMUNITÁRIO DE SAÚDE E AGENTE DE SAÚDE DE COMBATE AS ENDEMIAS</t>
  </si>
  <si>
    <t>Atualizado em 13/09/2024</t>
  </si>
  <si>
    <t>SELEÇÕES EM ANDAMENTO</t>
  </si>
  <si>
    <t>SECRETARIA DE DESENVOLVIMENTO ECONÔMICO, CIÊNCIA, TECNOLOGIA E INOVAÇÃO</t>
  </si>
  <si>
    <t xml:space="preserve">DIVERSOS CARGOS </t>
  </si>
  <si>
    <t xml:space="preserve">SECRETARIA DE EDUCAÇÃO </t>
  </si>
  <si>
    <t>AUXILIAR DE DESENVOLVIMENTO INFANTIL , AGENTE DE APOIO AO DESENVOLVIMETO ESCOLAR ESPECIAL</t>
  </si>
  <si>
    <t>SECRETARIA DE TRABALHO E QUALIFICAÇÃO PROFISSIONAL</t>
  </si>
  <si>
    <t>INSTRUTOR DE EDUCAÇÃO PROFISSIONAL</t>
  </si>
  <si>
    <t>SECRETARIA DE EDUCAÇÃO ,</t>
  </si>
  <si>
    <t xml:space="preserve">SECRETARIA DE INFRAESTRUTURA, SECRETARIA DE SANEAMENTO, GABINETE DE PROJETOS ESPECIAIS </t>
  </si>
  <si>
    <t xml:space="preserve">AUTARQUIA DE URBANIZAÇÃO DO RECIFE, AUTARQUIA DE MANUTENÇÃO E LIMPEZA URBANA </t>
  </si>
  <si>
    <t xml:space="preserve">ANALISTA, ASSISTENTE E AGENTE </t>
  </si>
  <si>
    <t xml:space="preserve">
SECRETARIA DE POLÍTICA URBANA E LICENCIAMENTO</t>
  </si>
  <si>
    <t>SECRETARIA DE ESPORTES</t>
  </si>
  <si>
    <t>COORDENADOR PEDAGÓGICO, PROFESSOR EDUCAÇÃO FÍSICA I E II</t>
  </si>
  <si>
    <t xml:space="preserve">
SECRETARIA DA MULHER E SECRETARIA DE SEGURANÇA CIDADÃ</t>
  </si>
  <si>
    <t xml:space="preserve">
SECRETARIA DE PLANEJAMENTO, GESTÃO E TRANSFORMAÇÃO DIGITAL</t>
  </si>
  <si>
    <t>E SECRETARIA EXECUTIVA DE PARCERIAS ESTRATÉGICAS</t>
  </si>
  <si>
    <t>ANALISTA DE CONCESSÕES PÚBLICAS - DIVERSAS ESPECIALIDADES</t>
  </si>
  <si>
    <t xml:space="preserve">
SECRETARIA DE EDUCAÇÃO</t>
  </si>
  <si>
    <t>ASSISTENTE EM ACESSIBILIDADE, ASSISTENTE SOCIAL EDUCACIONAL  E PSICÓLOGO</t>
  </si>
  <si>
    <t>AGENTE ADMINISTRATIVO ESCOLAR , AGENTE DE APOIO AO DESENVOLVIMETO ESCOLAR ESPECIAL</t>
  </si>
  <si>
    <t>ÓRGÃO:</t>
  </si>
  <si>
    <t>HOMOLOGADO: 30/03/2019</t>
  </si>
  <si>
    <t>CARGO:</t>
  </si>
  <si>
    <t>GESTOR GOVERNAMENTAL - ÁREA DE GESTÃO ADMINISTRATIVA</t>
  </si>
  <si>
    <t>CÓDIGO:</t>
  </si>
  <si>
    <t>VAGAS PREVISTAS:</t>
  </si>
  <si>
    <t>CONVOCAÇÕES:</t>
  </si>
  <si>
    <t>VAGAS EFETIVAMENTE PREENCHIDAS PELO CONCURSO:</t>
  </si>
  <si>
    <t>TOTAL DE APROVADOS/HABILITADOS NO CONCURSO:</t>
  </si>
  <si>
    <t>GESTOR GOVERNAMENTAL - ÁREA DE GESTÃO CONTÁBIL</t>
  </si>
  <si>
    <t>GESTOR GOVERNAMENTAL - ÁREA DE PLANEJAMENTO, ORÇAMENTO E GESTÃO</t>
  </si>
  <si>
    <t>ASSISTENTE DE GESTÃO PÚBLICA</t>
  </si>
  <si>
    <t>HOMOLOGADO: 29/07/2021</t>
  </si>
  <si>
    <t>AGENTE DE SAÚDE AMBIENTAL E COMBATE ÀS ENDEMIAS 40H</t>
  </si>
  <si>
    <t>AUXILIAR EM SAÚDE BUCAL 30H</t>
  </si>
  <si>
    <t>AUXILIAR EM SAÚDE BUCAL 40H</t>
  </si>
  <si>
    <t>TÉCNICO DE ENFERMAGEM 30H</t>
  </si>
  <si>
    <t>VAGAS PREVISTAS TÉCNICO DE ENFERMAGEM 30H TODAS ESPECIALIDADES</t>
  </si>
  <si>
    <t>VAGAS PREVISTAS TÉCNICO DE ENFERMAGEM 30H - DIARISTA</t>
  </si>
  <si>
    <t>VAGAS PREVISTAS TÉCNICO DE ENFERMAGEM 30H - PLANTONISTA</t>
  </si>
  <si>
    <t>VAGAS PREVISTAS TÉCNICO DE ENFERMAGEM 30H - SAMU - PLANTONISTA</t>
  </si>
  <si>
    <t>VAGAS PREVISTAS TÉCNICO DE ENFERMAGEM 30H - OPERADOR DE MOTOLÂNCIA - SAMU - PLANTONISTA</t>
  </si>
  <si>
    <t>CONVOCAÇÕES TÉCNICO DE ENFERMAGEM 30H TODAS ESPECIALIDADES:</t>
  </si>
  <si>
    <t>CONVOCAÇÕES TÉCNICO DE ENFERMAGEM 30H - DIARISTA</t>
  </si>
  <si>
    <t>CONVOCAÇÕES TÉCNICO DE ENFERMAGEM 30H - PLANTONISTA</t>
  </si>
  <si>
    <t>CONVOCAÇÕES TÉCNICO DE ENFERMAGEM 30H - SAMU - PLANTONISTA</t>
  </si>
  <si>
    <t>CONVOCAÇÕES TÉCNICO DE ENFERMAGEM 30H - OPERADOR DE MOTOLÂNCIA - SAMU - PLANTONISTA</t>
  </si>
  <si>
    <t>VAGAS EFETIVAMENTE PREENCHIDAS PELO CONCURSO TÉCNICO DE ENFERMAGEM 30H TODAS ESPECIALIDADES</t>
  </si>
  <si>
    <t>TOTAL DE APROVADOS/HABILITADOS NO CONCURSO TÉCNICO DE ENFERMAGEM 30H TODAS ESPECIALIDADES:</t>
  </si>
  <si>
    <t>APROVADOS/HABILITADOS TÉCNICO DE ENFERMAGEM 30H - DIARISTA</t>
  </si>
  <si>
    <t>APROVADOS/HABILITADOS TÉCNICO DE ENFERMAGEM 30H - PLANTONISTA</t>
  </si>
  <si>
    <t>APROVADOS/HABILITADOS TÉCNICO DE ENFERMAGEM 30H - SAMU - PLANTONISTA</t>
  </si>
  <si>
    <t>APROVADOS/HABILITADOS TÉCNICO DE ENFERMAGEM 30H - OPERADOR DE MOTOLÂNCIA - SAMU - PLANTONISTA</t>
  </si>
  <si>
    <t>TÉCNICO DE ENFERMAGEM 40H</t>
  </si>
  <si>
    <t>TÉCNICO DE LABORATÓRIO 30H - ANÁLISES CLÍNICAS</t>
  </si>
  <si>
    <t>TÉCNICO DE LABORATÓRIO 30H - CITOTÉCNICO</t>
  </si>
  <si>
    <t>TÉCNICO EM HISTOPATOLOGIA 30H</t>
  </si>
  <si>
    <t>TÉCNICO EM IMOBILIZAÇÃO ORTOPÉDICA 30H</t>
  </si>
  <si>
    <t>TÉCNICO EM RADIOLOGIA 20H PLANTONISTA</t>
  </si>
  <si>
    <t>TÉCNICO EM SANEAMENTO 30H</t>
  </si>
  <si>
    <t>TÉCNICO EM SAÚDE BUCAL 30H</t>
  </si>
  <si>
    <t>TÉCNICO EM SAÚDE BUCAL 40H</t>
  </si>
  <si>
    <t>TÉCNICO DE SEGURANÇA DO TRABALHO 30H</t>
  </si>
  <si>
    <t>ANALISTA CLÍNICO 30H</t>
  </si>
  <si>
    <t>ASSISTENTE SOCIAL 20H</t>
  </si>
  <si>
    <t>ASSISTENTE SOCIAL 30H</t>
  </si>
  <si>
    <t>BIÓLOGO 30H</t>
  </si>
  <si>
    <t>BIOMÉDICO 30H</t>
  </si>
  <si>
    <t>CIRURGIÃO DENTISTA 20H (CIRURGIA E TRAUMATOLOGIA BUCO-MAXILO-FACIAL, ENDODONTIA, ESTOMATOLOGIA, ODONTOPEDIATRIA, ORTODONTIA, PACIENTES COM NECESSIDADES ESPECIAIS, PERIODONTIA E PRÓTESE)</t>
  </si>
  <si>
    <t>VAGAS PREVISTAS CIRURGIÃO DENTISTA 20H TODAS AS ESPECIALIDAES:</t>
  </si>
  <si>
    <t>VAGAS PREVISTAS CIRURGIÃO DENTISTA 20H - CIRURGIA E TRAUMATOLOGIA BUCO-MAXILO-FACIAL:</t>
  </si>
  <si>
    <t>VAGAS PREVISTAS CIRURGIÃO DENTISTA 20H</t>
  </si>
  <si>
    <t>VAGAS PREVISTAS CIRURGIÃO DENTISTA 20H - ENDODONTIA</t>
  </si>
  <si>
    <t>VAGAS PREVISTAS CIRURGIÃO DENTISTA 20H - ESTOMATOLOGIA</t>
  </si>
  <si>
    <t>VAGAS PREVISTAS CIRURGIÃO DENTISTA 20H - ODONTOPEDIATRIA</t>
  </si>
  <si>
    <t>VAGAS PREVISTAS CIRURGIÃO DENTISTA 20H - ORTODENTIA</t>
  </si>
  <si>
    <t>VAGAS PREVISTAS CIRURGIÃO DENTISTA 20H - PACIENTES COM NECESSIDADES ESPECCIAIS</t>
  </si>
  <si>
    <t>VAGAS PREVISTAS CIRURGIÃO DENTISTA 20H - PERIODONTIA</t>
  </si>
  <si>
    <t>VAGAS PREVISTAS CIRURGIÃO DENTISTA 20H - PROTESE</t>
  </si>
  <si>
    <t>CONVOCAÇÕES TODAS AS ESPECIALIDADES:</t>
  </si>
  <si>
    <t>CONVOCAÇÕES CIRURGIÃO DENTISTA 20H - CIRURGIA E TRAUMATOLOGIA BUCO-MAXILO-FACIAL:</t>
  </si>
  <si>
    <t>CONVOCAÇÕES CIRURGIÃO DENTISTA 20H</t>
  </si>
  <si>
    <t>CONVOCAÇÕES CIRURGIÃO DENTISTA 20H - ENDODONTIA</t>
  </si>
  <si>
    <t>CONVOCAÇÕES CIRURGIÃO DENTISTA 20H - ESTOMATOLOGIA</t>
  </si>
  <si>
    <t>CONVOCAÇÕES CIRURGIÃO DENTISTA 20H - ODONTOPEDIATRIA</t>
  </si>
  <si>
    <t>CONVOCAÇÕES CIRURGIÃO DENTISTA 20H - ORTODENTIA</t>
  </si>
  <si>
    <t>CONVOCAÇÕES CIRURGIÃO DENTISTA 20H - PACIENTES COM NECESSIDADES ESPECCIAIS</t>
  </si>
  <si>
    <t>CONVOCAÇÕES CIRURGIÃO DENTISTA 20H - PERIODONTIA</t>
  </si>
  <si>
    <t>CONVOCAÇÕES CIRURGIÃO DENTISTA 20H - PROTESE</t>
  </si>
  <si>
    <t>VAGAS DE TODAS AS ESPECIALIDADES  EFETIVAMENTE PREENCHIDAS PELO CONCURSO:</t>
  </si>
  <si>
    <t>TOTAL DE APROVADOS/HABILITADOS NO CONCURSO, TODAS ESPECIALIDADES:</t>
  </si>
  <si>
    <t>APROVADOS/HABILITADOS CIRURGIÃO DENTISTA 20H - CIRURGIA E TRAUMATOLOGIA BUCO-MAXILO-FACIAL:</t>
  </si>
  <si>
    <t>APROVADOS/HABILITADOS CIRURGIÃO DENTISTA 20H</t>
  </si>
  <si>
    <t>APROVADOS/HABILITADOS CIRURGIÃO DENTISTA 20H - ENDODONTIA</t>
  </si>
  <si>
    <t>APROVADOS/HABILITADOS CIRURGIÃO DENTISTA 20H - ESTOMATOLOGIA</t>
  </si>
  <si>
    <t>APROVADOS/HABILITADOS CIRURGIÃO DENTISTA 20H - ODONTOPEDIATRIA</t>
  </si>
  <si>
    <t>APROVADOS/HABILITADOS CIRURGIÃO DENTISTA 20H - ORTODENTIA</t>
  </si>
  <si>
    <t>APROVADOS/HABILITADOS CIRURGIÃO DENTISTA 20H - PACIENTES COM NECESSIDADES ESPECCIAIS</t>
  </si>
  <si>
    <t>APROVADOS/HABILITADOS CIRURGIÃO DENTISTA 20H - PERIODONTIA</t>
  </si>
  <si>
    <t>APROVADOS/HABILITADOS CIRURGIÃO DENTISTA 20H - PROTESE</t>
  </si>
  <si>
    <t>CIRURGIÃO DENTISTA 40H</t>
  </si>
  <si>
    <t>ENFERMEIRO 30H</t>
  </si>
  <si>
    <t>VAGAS PREVISTAS ENFERIMERO 30H TODAS ESPECIALIDADES</t>
  </si>
  <si>
    <t>VAGAS PREVISTAS ENFERMEIRO 30H PLANTONISTA</t>
  </si>
  <si>
    <t>VAGAS PREVISTAS ENFERMEIRO 30H DIARISTA</t>
  </si>
  <si>
    <t>VAGAS PREVISTAS ENFERMEIRO 30H URGÊNCIA E EMERGÊNCIA SAMU - PLANTONISTA</t>
  </si>
  <si>
    <t>VAGAS PREVISTAS ENFERMEIRO 30H OBSTETRA/SAÚDE DA MULHER PLANTONISTA</t>
  </si>
  <si>
    <t>CONVOCAÇÕES ENFERMEIRO 30H, TODAS ESPECIALIDADES:</t>
  </si>
  <si>
    <t>CONVOCAÇÃO ENFERMEIRO 30H PLANTONISTA</t>
  </si>
  <si>
    <t>CONVOCAÇÃO ENFERMEIRO 30H DIARISTA</t>
  </si>
  <si>
    <t>CONVOCAÇÃO ENFERMEIRO 30H URGÊNCIA E EMERGÊNCIA SAMU - PLANTONISTA</t>
  </si>
  <si>
    <t>CONVOCAÇÃO ENFERMEIRO 30H OBSTETRA/SAÚDE DA MULHER PLANTONISTA</t>
  </si>
  <si>
    <t>VAGAS EFETIVAMENTE PREENCHIDAS PELO CONCURSO ENFERIMEIRO 30H TODAS ESPECIALIDADES</t>
  </si>
  <si>
    <t>APROVADOS/HABILITADOS ENFERMEIRO 30H PLANTONISTA</t>
  </si>
  <si>
    <t>APROVADOS/HABILITADOS ENFERMEIRO 30H DIARISTA</t>
  </si>
  <si>
    <t>APROVADOS/HABILITADOS ENFERMEIRO 30H URGÊNCIA E EMERGÊNCIA SAMU - PLANTONISTA</t>
  </si>
  <si>
    <t>APROVADOS/HABILITADOS ENFERMEIRO 30H OBSTETRA/SAÚDE DA MULHER PLANTONISTA</t>
  </si>
  <si>
    <t>ENFERMEIRO 40H</t>
  </si>
  <si>
    <t>VAGAS PREVISTAS ENFERIMERO 40H TODAS ESPECIALIDADES</t>
  </si>
  <si>
    <t>VAGAS PREVISTAS ENFERMEIRO 40H</t>
  </si>
  <si>
    <t>VAGAS PREVISTAS ENFERMEIRO 40H - USF</t>
  </si>
  <si>
    <t>VAGAS PREVISTAS ENFERMEIRO 40H - OBSTETRA/SAÚDE DA MULHER - DIARISTA</t>
  </si>
  <si>
    <t>CONVOCAÇÕES ENFERMEIRO 40H  TODAS ESPECIALIDADES:</t>
  </si>
  <si>
    <t>CONVOCADOS ENFERMEIRO 40H</t>
  </si>
  <si>
    <t>CONVOCADOS ENFERMEIRO 40H - USF</t>
  </si>
  <si>
    <t>CONVOCADOS ENFERMEIRO 40H - OBSTETRA/SAÚDE DA MULHER - DIARISTA</t>
  </si>
  <si>
    <t>VAGAS EFETIVAMENTE PREENCHIDAS PELO CONCURSO ENFERIMEIRO 40H TODAS ESPECIALIDADES</t>
  </si>
  <si>
    <t>APROVADOS/HABILITADOS ENFERMEIRO 40H</t>
  </si>
  <si>
    <t>APROVADOS/HABILITADOS ENFERMEIRO 40H - USF</t>
  </si>
  <si>
    <t>APROVADOS/HABILITADOS ENFERMEIRO 40H - OBSTETRA/SAÚDE DA MULHER - DIARISTA</t>
  </si>
  <si>
    <t>ENGENHEIRO DE SEGURANÇA DO TRABALHO 30H</t>
  </si>
  <si>
    <t>FARMACÊUTICO 30H</t>
  </si>
  <si>
    <t>FARMACÊUTICO 40H</t>
  </si>
  <si>
    <t>FISIOTERAPEUTA 20H</t>
  </si>
  <si>
    <t>FISIOTERAPEUTA 30H</t>
  </si>
  <si>
    <t>FONOAUDIÓLOGO 30H</t>
  </si>
  <si>
    <t>VAGAS PREVISTAS FONOAUDIÓLOGO 30H TODAS ESPECIALIDADES</t>
  </si>
  <si>
    <t>VAGAS PREVISTAS FONOAUDIÓLOGO 30H</t>
  </si>
  <si>
    <t>VAGAS PREVISTAS FONOAUDIÓLOGO 30H - INFANTIL</t>
  </si>
  <si>
    <t>CONVOCAÇÕES FONOAUDIÓLOGO 30H  TODAS ESPECIALIDADES:</t>
  </si>
  <si>
    <t>CONVOCAÇÕES FONOAUDIÓLOGO 30H</t>
  </si>
  <si>
    <t>CONVOCAÇÕES FONOAUDIÓLOGO 30H - INFANTIL</t>
  </si>
  <si>
    <t>VAGAS EFETIVAMENTE PREENCHIDAS PELO CONCURSO FONOAUDIÓLOGO 30H TODAS ESPECIALIDADES</t>
  </si>
  <si>
    <t>APROVADOS/HABILITADOS FONOAUDIÓLOGO 30H</t>
  </si>
  <si>
    <t>APROVADOS/HABILITADOS FONOAUDIÓLOGO 30H - INFANTIL</t>
  </si>
  <si>
    <t>FONOAUDIÓLOGO 40H</t>
  </si>
  <si>
    <t>MÉDICO 20H</t>
  </si>
  <si>
    <t>VAGAS PREVISTAS MÉDICO 20H TODAS ESPECIALIDADES</t>
  </si>
  <si>
    <t>VAGAS PREVISTAS MÉDICO 20H - ACUPUNTURA</t>
  </si>
  <si>
    <t>VAGAS PREVISTAS MÉDICO 20H - ALERGIA E IMUNOLOGIA</t>
  </si>
  <si>
    <t>VAGAS PREVISTAS MÉDICO 20H - ALERGIA E IMUNOLOGIA PEDIÁTRICA</t>
  </si>
  <si>
    <t>VAGAS PREVISTAS MÉDICO 20H - ANGIOLOGIA</t>
  </si>
  <si>
    <t>VAGAS PREVISTAS MÉDICO 20H - CARDIOLOGIA</t>
  </si>
  <si>
    <t>VAGAS PREVISTAS MÉDICO 20H - CARDIOLOGIA PEDRIÁTICA</t>
  </si>
  <si>
    <t>VAGAS PREVISTAS MÉDICO 20H - CLÍNICA MÉDICA</t>
  </si>
  <si>
    <t>VAGAS PREVISTAS MÉDICO 20H - DERMATOLOGIA</t>
  </si>
  <si>
    <t>VAGAS PREVISTAS MÉDICO 20H - ECOCARDIOGRAFIA</t>
  </si>
  <si>
    <t>VAGAS PREVISTAS MÉDICO 20H - IMAGINOLOGIA PEDIÁTRICA</t>
  </si>
  <si>
    <t>VAGAS PREVISTAS MÉDICO 20H - ENDOCRINOLOGIA E METABOLOGIA</t>
  </si>
  <si>
    <t>VAGAS PREVISTAS MÉDICO 20H - ERGOMETRIA</t>
  </si>
  <si>
    <t>VAGAS PREVISTAS MÉDICO 20H-  GASTROENTEROLOGIA PEDIÁTRICO</t>
  </si>
  <si>
    <t>VAGAS PREVISTAS MÉDICO 20H - GASTROENTEROLOGIA</t>
  </si>
  <si>
    <t>VAGAS PREVISTAS MÉDICO 20H - GERIATRIA</t>
  </si>
  <si>
    <t>VAGAS PREVISTAS MÉDICO 20H - GINECOLOGIA E OBSTETRÍCIA</t>
  </si>
  <si>
    <t>VAGAS PREVISTAS MÉDICO 20H - HOMEOPATIA</t>
  </si>
  <si>
    <t>VAGAS PREVISTAS MÉDICO 20H - INFECTOLOGIA</t>
  </si>
  <si>
    <t>VAGAS PREVISTAS MÉDICO 20H - MASTOLOGIA</t>
  </si>
  <si>
    <t>VAGAS PREVISTAS MÉDICO 20H - NEUROLOGIA</t>
  </si>
  <si>
    <t>VAGAS PREVISTAS MÉDICO 20H - NEUROLOGIA PEDIÁTRICA</t>
  </si>
  <si>
    <t>VAGAS PREVISTAS MÉDICO 20H - OFTALMOLOGIA</t>
  </si>
  <si>
    <t>VAGAS PREVISTAS MÉDICO 20H - OTORRINOLARINGOLOGISTA</t>
  </si>
  <si>
    <t>VAGAS PREVISTAS MÉDICO 20H - MEDICINA FÍSICA E REABILITAÇÃO</t>
  </si>
  <si>
    <t>VAGAS PREVISTAS MÉDICO 20H - PEDIATRIA</t>
  </si>
  <si>
    <t>VAGAS PREVISTAS MÉDICO 20H - PNEUMOLOGIA</t>
  </si>
  <si>
    <t>VAGAS PREVISTAS MÉDICO 20H - PROCTOLOGIA</t>
  </si>
  <si>
    <t>VAGAS PREVISTAS MÉDICO 20H - PSIQUIATRIA</t>
  </si>
  <si>
    <t>VAGAS PREVISTAS MÉDICO 20H -  PSIQUIATRIA DA INFÂNCIA E ADOLESCÊNCIA</t>
  </si>
  <si>
    <t xml:space="preserve">VAGAS PREVISTAS MÉDICO 20H - H RADIOLOGIA E DIAGNÓSTICO POR IMAGEM </t>
  </si>
  <si>
    <t>VAGAS PREVISTAS MÉDICO 20H - REUMATOLOGIA</t>
  </si>
  <si>
    <t>VAGAS PREVISTAS MÉDICO 20H -  ORTOPEDIA E TRAUMATOLOGIA DIARISTA</t>
  </si>
  <si>
    <t>VAGAS PREVISTAS MÉDICO 20H -  ORTOPEDIA E TRAUMATOLOGIA PLANTONISTA</t>
  </si>
  <si>
    <t>VAGAS PREVISTAS MÉDICO 20H - UROLOGIA</t>
  </si>
  <si>
    <t>CONVOCAÇÕES MÉDICO 20H TODAS ESPECIALIDADES:</t>
  </si>
  <si>
    <t>CONVOCAÇÕES MÉDICO 20H - ACUPUNTURA</t>
  </si>
  <si>
    <t>CONVOCAÇÕES MÉDICO 20H - ALERGIA E IMUNOLOGIA</t>
  </si>
  <si>
    <t>CONVOCAÇÕES MÉDICO 20H - ALERGIA E IMUNOLOGIA PEDIÁTRICA</t>
  </si>
  <si>
    <t>CONVOCAÇÕES MÉDICO 20H - ANGIOLOGIA</t>
  </si>
  <si>
    <t>CONVOCAÇÕES MÉDICO 20H - CARDIOLOGIA</t>
  </si>
  <si>
    <t>CONVOCAÇÕES MÉDICO 20H - CARDIOLOGIA PEDRIÁTICA</t>
  </si>
  <si>
    <t>CONVOCAÇÕES MÉDICO 20H - CLÍNICA MÉDICA</t>
  </si>
  <si>
    <t>CONVOCAÇÕES MÉDICO 20H - DERMATOLOGIA</t>
  </si>
  <si>
    <t>CONVOCAÇÕES MÉDICO 20H - ECOCARDIOGRAFIA</t>
  </si>
  <si>
    <t>CONVOCAÇÕES MÉDICO 20H - IMAGINOLOGIA PEDIÁTRICA</t>
  </si>
  <si>
    <t>CONVOCAÇÕES MÉDICO 20H - ENDOCRINOLOGIA E METABOLOGIA</t>
  </si>
  <si>
    <t>CONVOCAÇÕES MÉDICO 20H - ERGOMETRIA</t>
  </si>
  <si>
    <t>CONVOCAÇÕES MÉDICO 20H-  GASTROENTEROLOGIA PEDIÁTRICO</t>
  </si>
  <si>
    <t>CONVOCAÇÕES MÉDICO 20H - GASTROENTEROLOGIA</t>
  </si>
  <si>
    <t>CONVOCAÇÕES MÉDICO 20H - GERIATRIA</t>
  </si>
  <si>
    <t>CONVOCAÇÕES MÉDICO 20H - GINECOLOGIA E OBSTETRÍCIA</t>
  </si>
  <si>
    <t>CONVOCAÇÕES MÉDICO 20H - HOMEOPATIA</t>
  </si>
  <si>
    <t>CONVOCAÇÕES MÉDICO 20H - INFECTOLOGIA</t>
  </si>
  <si>
    <t>CONVOCAÇÕES MÉDICO 20H - MASTOLOGIA</t>
  </si>
  <si>
    <t>CONVOCAÇÕES MÉDICO 20H - NEUROLOGIA</t>
  </si>
  <si>
    <t>CONVOCAÇÕES MÉDICO 20H - NEUROLOGIA PEDIÁTRICA</t>
  </si>
  <si>
    <t>CONVOCAÇÕES MÉDICO 20H - OFTALMOLOGIA</t>
  </si>
  <si>
    <t>CONVOCAÇÕES MÉDICO 20H - OTORRINOLARINGOLOGISTA</t>
  </si>
  <si>
    <t>CONVOCAÇÕES MÉDICO 20H - MEDICINA FÍSICA E REABILITAÇÃO</t>
  </si>
  <si>
    <t>CONVOCAÇÕES MÉDICO 20H - PEDIATRIA</t>
  </si>
  <si>
    <t>CONVOCAÇÕES MÉDICO 20H - PNEUMOLOGIA</t>
  </si>
  <si>
    <t>CONVOCAÇÕES MÉDICO 20H - PROCTOLOGIA</t>
  </si>
  <si>
    <t>CONVOCAÇÕES MÉDICO 20H - PSIQUIATRIA</t>
  </si>
  <si>
    <t>CONVOCAÇÕES MÉDICO 20H -  PSIQUIATRIA DA INFÂNCIA E ADOLESCÊNCIA</t>
  </si>
  <si>
    <t>CONVOCAÇÕES MÉDICO 20H - RADIOLOGIA E DIAGNÓSTICO POR IMAGEM</t>
  </si>
  <si>
    <t>CONVOCAÇÕES MÉDICO 20H - REUMATOLOGIA</t>
  </si>
  <si>
    <t>CONVOCAÇÕES MÉDICO 20H -  ORTOPEDIA E TRAUMATOLOGIA DIARISTA</t>
  </si>
  <si>
    <t>CONVOCAÇÕES MÉDICO 20H -  ORTOPEDIA E TRAUMATOLOGIA PLANTONISTA</t>
  </si>
  <si>
    <t>CONVOCAÇÕES MÉDICO 20H - UROLOGIA</t>
  </si>
  <si>
    <t>VAGAS EFETIVAMENTE PREENCHIDAS PELO CONCURSO MÉDICO 20H TODAS ESPECIALIDADES</t>
  </si>
  <si>
    <t>APROVADOS/HABILITADOS MÉDICO 20H - ACUPUNTURA</t>
  </si>
  <si>
    <t>APROVADOS/HABILITADOS MÉDICO 20H - ALERGIA E IMUNOLOGIA</t>
  </si>
  <si>
    <t>APROVADOS/HABILITADOS MÉDICO 20H - ALERGIA E IMUNOLOGIA PEDIÁTRICA</t>
  </si>
  <si>
    <t>APROVADOS/HABILITADOS MÉDICO 20H - ANGIOLOGIA</t>
  </si>
  <si>
    <t>APROVADOS/HABILITADOS MÉDICO 20H - CARDIOLOGIA</t>
  </si>
  <si>
    <t>APROVADOS/HABILITADOS MÉDICO 20H - CARDIOLOGIA PEDRIÁTICA</t>
  </si>
  <si>
    <t>APROVADOS/HABILITADOS MÉDICO 20H - CLÍNICA MÉDICA</t>
  </si>
  <si>
    <t>APROVADOS/HABILITADOS MÉDICO 20H - DERMATOLOGIA</t>
  </si>
  <si>
    <t>APROVADOS/HABILITADOS MÉDICO 20H - ECOCARDIOGRAFIA</t>
  </si>
  <si>
    <t>APROVADOS/HABILITADOS MÉDICO 20H - IMAGINOLOGIA PEDIÁTRICA</t>
  </si>
  <si>
    <t>APROVADOS/HABILITADOS MÉDICO 20H - ENDOCRINOLOGIA E METABOLOGIA</t>
  </si>
  <si>
    <t>APROVADOS/HABILITADOS MÉDICO 20H - ERGOMETRIA</t>
  </si>
  <si>
    <t>APROVADOS/HABILITADOS MÉDICO 20H-  GASTROENTEROLOGIA PEDIÁTRICO</t>
  </si>
  <si>
    <t>APROVADOS/HABILITADOS MÉDICO 20H - GASTROENTEROLOGIA</t>
  </si>
  <si>
    <t>APROVADOS/HABILITADOS MÉDICO 20H - GERIATRIA</t>
  </si>
  <si>
    <t>APROVADOS/HABILITADOS MÉDICO 20H - GINECOLOGIA E OBSTETRÍCIA</t>
  </si>
  <si>
    <t>APROVADOS/HABILITADOS MÉDICO 20H - HOMEOPATIA</t>
  </si>
  <si>
    <t>APROVADOS/HABILITADOS MÉDICO 20H - INFECTOLOGIA</t>
  </si>
  <si>
    <t>APROVADOS/HABILITADOS MÉDICO 20H - MASTOLOGIA</t>
  </si>
  <si>
    <t>APROVADOS/HABILITADOS MÉDICO 20H - NEUROLOGIA</t>
  </si>
  <si>
    <t>APROVADOS/HABILITADOS MÉDICO 20H - NEUROLOGIA PEDIÁTRICA</t>
  </si>
  <si>
    <t>APROVADOS/HABILITADOS MÉDICO 20H - OFTALMOLOGIA</t>
  </si>
  <si>
    <t>APROVADOS/HABILITADOS MÉDICO 20H - OTORRINOLARINGOLOGISTA</t>
  </si>
  <si>
    <t>APROVADOS/HABILITADOS MÉDICO 20H - MEDICINA FÍSICA E REABILITAÇÃO</t>
  </si>
  <si>
    <t>APROVADOS/HABILITADOS MÉDICO 20H - PEDIATRIA</t>
  </si>
  <si>
    <t>APROVADOS/HABILITADOS MÉDICO 20H - PNEUMOLOGIA</t>
  </si>
  <si>
    <t>APROVADOS/HABILITADOS MÉDICO 20H - PROCTOLOGIA</t>
  </si>
  <si>
    <t>APROVADOS/HABILITADOS MÉDICO 20H - PSIQUIATRIA</t>
  </si>
  <si>
    <t>APROVADOS/HABILITADOS MÉDICO 20H -  PSIQUIATRIA DA INFÂNCIA E ADOLESCÊNCIA</t>
  </si>
  <si>
    <t>APROVADOS/HABILITADOS MÉDICO 20H - RADIOLOGIA E DIAGNÓSTICO POR IMAGEM</t>
  </si>
  <si>
    <t>APROVADOS/HABILITADOS MÉDICO 20H - REUMATOLOGIA</t>
  </si>
  <si>
    <t>APROVADOS/HABILITADOS MÉDICO 20H -  ORTOPEDIA E TRAUMATOLOGIA DIARISTA</t>
  </si>
  <si>
    <t>APROVADOS/HABILITADOS MÉDICO 20H -  ORTOPEDIA E TRAUMATOLOGIA PLANTONISTA</t>
  </si>
  <si>
    <t>APROVADOS/HABILITADOS MÉDICO 20H - UROLOGIA</t>
  </si>
  <si>
    <t>MÉDICO DO TRABALHO 20H</t>
  </si>
  <si>
    <t>MÉDICO DA ATENÇÃO PRIMÁRIA 40H</t>
  </si>
  <si>
    <t>MÉDICO VETERINÁRIO 30H</t>
  </si>
  <si>
    <t>NUTRICIONISTA 30H DIARISTA</t>
  </si>
  <si>
    <t>NUTRICIONISTA 40H DIARISTA</t>
  </si>
  <si>
    <t>PROFISSIONAL DE EDUCAÇÃO FÍSICA 30H</t>
  </si>
  <si>
    <t>PSICÓLOGO 30H</t>
  </si>
  <si>
    <t>VAGAS PREVISTAS PSICOLÓGO 30H DIARISTA E PLANTONISTA</t>
  </si>
  <si>
    <t>VAGAS PREVISTAS PSICOLÓGO 30H DIARISTA</t>
  </si>
  <si>
    <t>VAGAS PREVISTAS PSICOLÓGO 30H PLANTONISTA</t>
  </si>
  <si>
    <t>CONVOCAÇÕES PSICOLÓGO 30H DIARISTA E PLANTONISTA</t>
  </si>
  <si>
    <t>CONVOCAÇÕES PSICOLÓGO 30H DIARISTA</t>
  </si>
  <si>
    <t>CONVOCAÇÕES PSICOLÓGO 30H PLANTONISTA</t>
  </si>
  <si>
    <t>VAGAS EFETIVAMENTE PREENCHIDAS PELO CONCURSO PSICOLÓGO 30H DIARISTA E PLANTONISTA</t>
  </si>
  <si>
    <t>TOTAL DE APROVADOS/HABILITADOS NO CONCURSO PSICOLÓGO 30H DIARISTA E PLANTONISTA</t>
  </si>
  <si>
    <t>APROVADOS/HABILITADOS PSICOLÓGO 30H DIARISTA</t>
  </si>
  <si>
    <t>APROVADOS/HABILITADOS PSICOLÓGO 30H PLANTONISTA</t>
  </si>
  <si>
    <t>PSICÓLOGO 40H</t>
  </si>
  <si>
    <t>QUÍMICO 30H</t>
  </si>
  <si>
    <t>SANITARISTA 30H</t>
  </si>
  <si>
    <t>SANITARISTA 40H</t>
  </si>
  <si>
    <t>TERAPEUTA OCUPACIONAL 20H</t>
  </si>
  <si>
    <t>TERAPEUTA OCUPACIONAL 30H</t>
  </si>
  <si>
    <t>VAGAS PREVISTAS TERAPEUTA OCUPACIONAL 30H DIARISTA E PLANTONISTA</t>
  </si>
  <si>
    <t>VAGAS PREVISTAS TERAPEUTA OCUPACIONAL 30H DIARISTA</t>
  </si>
  <si>
    <t>VAGAS PREVISTAS TERAPEUTA OCUPACIONAL 30H PLANTONISTA</t>
  </si>
  <si>
    <t>CONVOCAÇÕES TERAPEUTA OCUPACIONAL 30H DIARISTA E PLANTONISTA</t>
  </si>
  <si>
    <t>CONVOCAÇÕES TERAPEUTA OCUPACIONAL 30H DIARISTA</t>
  </si>
  <si>
    <t>CONVOCAÇÕES TERAPEUTA OCUPACIONAL 30H PLANTONISTA</t>
  </si>
  <si>
    <t>VAGAS EFETIVAMENTE PREENCHIDAS PELO CONCURSO TERAPEUTA OCUPACIONAL 30H 30H DIARISTA E PLANTONISTA</t>
  </si>
  <si>
    <t>TOTAL DE APROVADOS/HABILITADOS NO CONCURSO TERAPEUTA OCUPACIONAL 30H DIARISTA E PLANTONISTA</t>
  </si>
  <si>
    <t>APROVADOS/HABILITADOS TERAPEUTA OCUPACIONAL 30H DIARISTA</t>
  </si>
  <si>
    <t>APROVADOS/HABILITADOSTERAPEUTA OCUPACIONAL 30H PLANTONISTA</t>
  </si>
  <si>
    <t>HOMOLOGADO: 16/06/2022</t>
  </si>
  <si>
    <t>ANALISTA EM ASSISTÊNCIA SOCIAL E DIREITOS HUMANOS - ASSISTENTE SOCIAL</t>
  </si>
  <si>
    <t>ANALISTA EM ASSISTÊNCIA SOCIAL E DIREITOS HUMANOS - PSICÓLOGO</t>
  </si>
  <si>
    <t>ANALISTA EM ASSISTÊNCIA SOCIAL E DIREITOS HUMANOS - PEDAGOGO</t>
  </si>
  <si>
    <t>ANALISTA EM ASSISTÊNCIA SOCIAL E DIREITOS HUMANOS - TERAPEUTA OCUPACIONAL</t>
  </si>
  <si>
    <t>ANALISTA EM ASSISTÊNCIA SOCIAL E DIREITOS HUMANOS - NUTRICIONISTA</t>
  </si>
  <si>
    <t>ANALISTA EM ACESSIBILIDADE - INTÉRPRETE DE LÍNGUA BRASILEIRA DE SINAIS-LIBRAS</t>
  </si>
  <si>
    <t>ANALISTA EM ACESSIBILIDADE - BRAILISTA</t>
  </si>
  <si>
    <t>ANALISTA EM ACESSIBILIDADE - GUIA INTÉRPRETE</t>
  </si>
  <si>
    <t>-----</t>
  </si>
  <si>
    <t>ANALISTA EM ACESSIBILIDADE - AUDIODESCRITOR</t>
  </si>
  <si>
    <t>AGENTE ADMINISTRATIVO DA ASSISTÊNCIA</t>
  </si>
  <si>
    <t>ASSISTENTE EM ACESSIBILIDADE - INTERPRETE DE LÍNGUA BRASILEIRA DE SINAIS</t>
  </si>
  <si>
    <t>ASSISTENTE EM ACESSIBILIDADE - BRAILISTA</t>
  </si>
  <si>
    <t>EDUCADOR SOCIAL</t>
  </si>
  <si>
    <t>00017</t>
  </si>
  <si>
    <t>HOMOLOGADO: 14/06/2023</t>
  </si>
  <si>
    <t>HOMOLOGADO: 21/11/2023</t>
  </si>
  <si>
    <t>PROFESSOR I</t>
  </si>
  <si>
    <t>PROFESSOR II</t>
  </si>
  <si>
    <t>VAGAS PREVISTAS PROFESSOR II TODAS AS DISCIPLINAS</t>
  </si>
  <si>
    <t>VAGAS PREVISTAS PROFESSOR II - ARTES</t>
  </si>
  <si>
    <t>VAGAS PREVISTAS PROFESSOR II - CIÊNCIAS</t>
  </si>
  <si>
    <t>VAGAS PREVISTAS PROFESSOR II - EDUCAÇÃO FÍSCIA</t>
  </si>
  <si>
    <t>VAGAS PREVISTAS PROFESSOR II - GEOGRAFIA</t>
  </si>
  <si>
    <t>VAGAS PREVISTAS PROFESSOR II - HISTÓRIA</t>
  </si>
  <si>
    <t>VAGAS PREVISTAS PROFESSOR II - LÍNGUA INGLESA</t>
  </si>
  <si>
    <t>VAGAS PREVISTAS PROFESSOR II - LÍNGUA PORTUGUESA</t>
  </si>
  <si>
    <t>VAGAS PREVISTAS PROFESSOR II - MATEMÁTICA</t>
  </si>
  <si>
    <t>CONVOCAÇÕES PROFESSOR II TODAS AS DISCIPLINAS</t>
  </si>
  <si>
    <t>CONVOCAÇÕES PROFESSOR II - ARTES</t>
  </si>
  <si>
    <t>CONVOCAÇÕES PROFESSOR II - CIÊNCIAS</t>
  </si>
  <si>
    <t>CONVOCAÇÕES PROFESSOR II - EDUCAÇÃO FÍSCIA</t>
  </si>
  <si>
    <t>CONVOCAÇÕES PROFESSOR II - GEOGRAFIA</t>
  </si>
  <si>
    <t>CONVOCAÇÕES PROFESSOR II - HISTÓRIA</t>
  </si>
  <si>
    <t>CONVOCAÇÕES PROFESSOR II - LÍNGUA INGLESA</t>
  </si>
  <si>
    <t>CONVOCAÇÕES PROFESSOR II - LÍNGUA PORTUGUESA</t>
  </si>
  <si>
    <t>CONVOCAÇÕES PROFESSOR II - MATEMÁTICA</t>
  </si>
  <si>
    <t>VAGAS EFETIVAMENTE PREENCHIDAS PELO CONCURSO PROFESSOR II TODAS AS DISCIPLINAS</t>
  </si>
  <si>
    <t>TOTAL DE APROVADOS/HABILITADOS NO CONCURSO PROFESSOR II TODAS AS DISCIPLINAS</t>
  </si>
  <si>
    <t>APROVADOS/HABILITADOS PROFESSOR II - ARTES</t>
  </si>
  <si>
    <t>APROVADOS/HABILITADOS PROFESSOR II - CIÊNCIAS</t>
  </si>
  <si>
    <t>APROVADOS/HABILITADOS PROFESSOR II - EDUCAÇÃO FÍSCIA</t>
  </si>
  <si>
    <t>APROVADOS/HABILITADOS PROFESSOR II - GEOGRAFIA</t>
  </si>
  <si>
    <t>APROVADOS/HABILITADOS PROFESSOR II - HISTÓRIA</t>
  </si>
  <si>
    <t>APROVADOS/HABILITADOS PROFESSOR II - LÍNGUA INGLESA</t>
  </si>
  <si>
    <t>APROVADOS/HABILITADOS PROFESSOR II - LÍNGUA PORTUGUESA</t>
  </si>
  <si>
    <t>APROVADOS/HABILITADOS PROFESSOR II - MATEMÁTICA</t>
  </si>
  <si>
    <t>EMPREL</t>
  </si>
  <si>
    <t>HOMOLOGADO: 10/10/2023</t>
  </si>
  <si>
    <t>ANALISTA DE INFRAESTRUTURA E SUPORTE</t>
  </si>
  <si>
    <t>VAGAS PREVISTAS ANALISTA DE INFRAESTRUTURA E SUPORTE TODAS AS ESPECIALIDADES</t>
  </si>
  <si>
    <t>VAGAS PREVISTAS ANALISTA DE INFRAESTRUTURA E SUPORTE - BANCO DE DADOS</t>
  </si>
  <si>
    <t>VAGAS PREVISTAS ANALISTA DE INFRAESTRUTURA E SUPORTE - REDES</t>
  </si>
  <si>
    <r>
      <rPr>
        <sz val="10"/>
        <color theme="1"/>
        <rFont val="Calibri"/>
        <charset val="134"/>
      </rPr>
      <t xml:space="preserve">VAGAS PREVISTAS ANALISTA DE INFRAESTRUTURA E SUPORTE - </t>
    </r>
    <r>
      <rPr>
        <i/>
        <sz val="10"/>
        <color indexed="8"/>
        <rFont val="Calibri"/>
        <charset val="134"/>
      </rPr>
      <t>SOFTWARES</t>
    </r>
    <r>
      <rPr>
        <sz val="10"/>
        <color indexed="8"/>
        <rFont val="Calibri"/>
        <charset val="134"/>
      </rPr>
      <t xml:space="preserve"> BÁSICOS</t>
    </r>
  </si>
  <si>
    <t>CONVOCAÇÕES ANALISTA DE INFRAESTRUTURA E SUPORTE TODAS AS ESPECIALIDADES</t>
  </si>
  <si>
    <t>CONVOCAÇÕES ANALISTA DE INFRAESTRUTURA E SUPORTE - BANCO DE DADOS</t>
  </si>
  <si>
    <t>-</t>
  </si>
  <si>
    <t>CONVOCAÇÕES ANALISTA DE INFRAESTRUTURA E SUPORTE - REDES</t>
  </si>
  <si>
    <t>CONVOCAÇÕES ANALISTA DE INFRAESTRUTURA E SUPORTE - SOFTWARES BÁSICOS</t>
  </si>
  <si>
    <t>VAGAS EFETIVAMENTE PREENCHIDAS PELO CONCURSO ANALISTA DE INFRAESTRUTURA E SUPORTE TODAS AS ESPECIALIDADES</t>
  </si>
  <si>
    <t>TOTAL DE APROVADOS/HABILITADOS NO CONCURSO ANALISTA DE INFRAESTRUTURA E SUPORTE TODAS AS ESPECIALIDADES</t>
  </si>
  <si>
    <t>APROVADOS/HABILITADOS ANALISTA DE INFRAESTRUTURA E SUPORTE - BANCO DE DADOS</t>
  </si>
  <si>
    <t>APROVADOS/HABILITADOS ANALISTA DE INFRAESTRUTURA E SUPORTE - REDES</t>
  </si>
  <si>
    <t>APROVADOS/HABILITADOS ANALISTA DE INFRAESTRUTURA E SUPORTE - SOFTWARES BÁSICOS</t>
  </si>
  <si>
    <t>ANALISTA DE SISTEMAS</t>
  </si>
  <si>
    <t>Atualizada em: 13/09/2024</t>
  </si>
  <si>
    <t>AUTARQUIA MUNICIPAL DE PREVIDÊNCIA E ASSISTÊNCIA À SAÚDE DOS SERVIDORES</t>
  </si>
  <si>
    <t>HOMOLOGADO: 01/04/2024</t>
  </si>
  <si>
    <t>ASSISTENTE DE PREVIDÊNCIA E ASSISTÊNCIA À SAÚDE</t>
  </si>
  <si>
    <t>TÉCNICO DE PREVIDÊNCIA E ASSISTÊNCIA À SAÚDE - CONTABILIDADE</t>
  </si>
  <si>
    <t>TÉCNICO DE PREVIDÊNCIA E ASSISTÊNCIA À SAÚDE - INFORMÁTICA</t>
  </si>
  <si>
    <t>ANALISTA DE PREVIDÊNCIA E ASSISTÊNCIA À SAÚDE - ADMINISTRATIVA</t>
  </si>
  <si>
    <t>ANALISTA DE PREVIDÊNCIA E ASSISTÊNCIA À SAÚDE - ARQUIVOLOGIA</t>
  </si>
  <si>
    <t>ANALISTA DE PREVIDÊNCIA E ASSISTÊNCIA À SAÚDE - ASSISTÊNCIA SOCIAL</t>
  </si>
  <si>
    <t>ANALISTA DE PREVIDÊNCIA E ASSISTÊNCIA À SAÚDE - CIÊNCIA ATUARIAL</t>
  </si>
  <si>
    <t>ANALISTA DE PREVIDÊNCIA E ASSISTÊNCIA À SAÚDE - CONTABILIDADE</t>
  </si>
  <si>
    <t>ANALISTA DE PREVIDÊNCIA E ASSISTÊNCIA À SAÚDE - INFORMÁTICA</t>
  </si>
  <si>
    <t xml:space="preserve">HOMOLOGADO: </t>
  </si>
  <si>
    <t>ANALISTA DE PROMOÇÃO DOS DIREITOS DAS MULHERES - ASSISTENTE SOCIAL</t>
  </si>
  <si>
    <t>ANALISTA DE PROMOÇÃO DOS DIREITOS DAS MULHERES - PSICÓLOGO</t>
  </si>
  <si>
    <t>ANALISTA DE PROMOÇÃO DOS DIREITOS DAS MULHERES - PEDAGOGO</t>
  </si>
  <si>
    <t>ANALISTA DE PROMOÇÃO DOS DIREITOS DAS MULHERES - ADVOGADA</t>
  </si>
  <si>
    <t>ANALISTA DE PROMOÇÃO DOS DIREITOS DAS MULHERES - CIÊNCIAS SOCIAIS</t>
  </si>
  <si>
    <t>ANALISTA DE PROMOÇÃO DOS DIREITOS DAS MULHERES - EDUCADORA SOCIAL</t>
  </si>
  <si>
    <t>ANALISTA DE PROMOÇÃO DOS DIREITOS DAS MULHERES - ARTE EDUCADORA</t>
  </si>
  <si>
    <t>HOMOLOGADO: 01/07/2024</t>
  </si>
  <si>
    <t>AUXILIAR DE DESENVOLVIMENTO INFANTIL - ADI</t>
  </si>
  <si>
    <t>NUTRICIONISTA ESCOLAR 40H</t>
  </si>
  <si>
    <t>HOMOLOGADO: 24/05/2024</t>
  </si>
  <si>
    <t>AGENTE COMUNITÁRIO DE SAÚDE</t>
  </si>
  <si>
    <t>AGENTE DE SAÚDE DE COMBATE À ENDEMIAS</t>
  </si>
  <si>
    <t>HOMOLOGADO: 19/03/2022</t>
  </si>
  <si>
    <t>Especialista Sênior em Promoção de Investimentos</t>
  </si>
  <si>
    <t>Especialista Sênior Jurídico</t>
  </si>
  <si>
    <t>Especialista Pleno Comunicação</t>
  </si>
  <si>
    <t>Especialista Pleno em Planejamento e Prospecção</t>
  </si>
  <si>
    <t>Especialista Pleno Licenciamento</t>
  </si>
  <si>
    <t>Especialista Júnior</t>
  </si>
  <si>
    <t>HOMOLOGADO: 03/09/2022</t>
  </si>
  <si>
    <t>AGENTE DE APOIO AO DESENVOLVIMENTO ESCOLAR ESPECIAL (AADEE)</t>
  </si>
  <si>
    <t>AUXILIAR DE DESENVOLVIMENTO INFANTIL (ADI)</t>
  </si>
  <si>
    <t>HOMOLOGADO: 27/04/2022</t>
  </si>
  <si>
    <t>INSTRUTOR DE EDUCAÇÃO PROFISSIONAL - FAIXA I</t>
  </si>
  <si>
    <t>VAGAS PREVISTAS PARA INSTRUTOR DE EDUCAÇÃO PROFISSIONAL - FAIXA I</t>
  </si>
  <si>
    <t xml:space="preserve">VAGAS PREVISTAS AGENTE DE SAÚDE </t>
  </si>
  <si>
    <t>VAGAS PREVISTAS ALEMÃO</t>
  </si>
  <si>
    <t>VAGAS PREVISTAS ARTESANATO</t>
  </si>
  <si>
    <t>VAGAS PREVISTAS AUXILIAR ADMINISTRATIVO</t>
  </si>
  <si>
    <t>VAGAS PREVISTAS AUXILIAR DE COZINHA</t>
  </si>
  <si>
    <t>VAGAS PREVISTAS BARTENDER</t>
  </si>
  <si>
    <t xml:space="preserve">VAGAS PREVISTAS CABELEIREIRO </t>
  </si>
  <si>
    <t xml:space="preserve">VAGAS PREVISTAS CERAMISTA </t>
  </si>
  <si>
    <t>VAGAS PREVISTAS CONFEITARIA</t>
  </si>
  <si>
    <t>VAGAS PREVISTAS CORTE E COSTURA</t>
  </si>
  <si>
    <t xml:space="preserve">VAGAS PREVISTAS CUIDADOR DE IDOSOS </t>
  </si>
  <si>
    <t xml:space="preserve">VAGAS PREVISTAS CULINÁRIA </t>
  </si>
  <si>
    <t xml:space="preserve">VAGAS PREVISTAS DOCES E SALGADOS </t>
  </si>
  <si>
    <t>VAGAS PREVISTAS ESPANHOL BÁSICO</t>
  </si>
  <si>
    <t>VAGAS PREVISTAS ESTÉTICA PARA SALÃO DE BELEZA</t>
  </si>
  <si>
    <t>VAGAS PREVISTAS GARÇON</t>
  </si>
  <si>
    <t xml:space="preserve">VAGAS PREVISTAS INFORMÁTICA BÁSICA </t>
  </si>
  <si>
    <t>VAGAS PREVISTAS INGLÊS BÁSICO</t>
  </si>
  <si>
    <t xml:space="preserve">VAGAS PREVISTAS ITALIANO </t>
  </si>
  <si>
    <t>VAGAS PREVISTAS JARDINAGEM E PAISAGISMO</t>
  </si>
  <si>
    <t xml:space="preserve">VAGAS PREVISTAS LIBRAS BÁSICA </t>
  </si>
  <si>
    <t>VAGAS PREVISTAS MASSOTERAPIA</t>
  </si>
  <si>
    <t>VAGAS PREVISTAS PERSONAL ORGANIZER</t>
  </si>
  <si>
    <t xml:space="preserve">VAGAS PREVISTAS PINTOR (RESIDENCIAL) </t>
  </si>
  <si>
    <t>VAGAS PREVISTAS RECURSOS HUMANOS</t>
  </si>
  <si>
    <t>VAGAS PREVISTAS SERIGRAFIA</t>
  </si>
  <si>
    <t>CONVOCAÇÕES DE INSTRUTOR DE EDUCAÇÃO PROFISSIONAL - FAIXA I</t>
  </si>
  <si>
    <t xml:space="preserve">CONVOCAÇÕES AGENTE DE SAÚDE </t>
  </si>
  <si>
    <t>CONVOCAÇÕES ALEMÃO</t>
  </si>
  <si>
    <t>CONVOCAÇÕES ARTESANATO</t>
  </si>
  <si>
    <t>CONVOCAÇÕES AUXILIAR ADMINISTRATIVO</t>
  </si>
  <si>
    <t>CONVOCAÇÕES AUXILIAR DE COZINHA</t>
  </si>
  <si>
    <t>CONVOCAÇÕES BARTENDER</t>
  </si>
  <si>
    <t xml:space="preserve">CONVOCAÇÕES CABELEIREIRO </t>
  </si>
  <si>
    <t xml:space="preserve">CONVOCAÇÕES CERAMISTA </t>
  </si>
  <si>
    <t>CONVOCAÇÕES CONFEITARIA</t>
  </si>
  <si>
    <t>CONVOCAÇÕES CORTE E COSTURA</t>
  </si>
  <si>
    <t xml:space="preserve">CONVOCAÇÕES CUIDADOR DE IDOSOS </t>
  </si>
  <si>
    <t xml:space="preserve">CONVOCAÇÕES CULINÁRIA </t>
  </si>
  <si>
    <t xml:space="preserve">CONVOCAÇÕES DOCES E SALGADOS </t>
  </si>
  <si>
    <t>CONVOCAÇÕES ESPANHOL BÁSICO</t>
  </si>
  <si>
    <t>CONVOCAÇÕES ESTÉTICA PARA SALÃO DE BELEZA</t>
  </si>
  <si>
    <t>CONVOCAÇÕES GARÇON</t>
  </si>
  <si>
    <t xml:space="preserve">CONVOCAÇÕES INFORMÁTICA BÁSICA </t>
  </si>
  <si>
    <t>CONVOCAÇÕES INGLÊS BÁSICO</t>
  </si>
  <si>
    <t xml:space="preserve">CONVOCAÇÕES ITALIANO </t>
  </si>
  <si>
    <t>CONVOCAÇÕES JARDINAGEM E PAISAGISMO</t>
  </si>
  <si>
    <t xml:space="preserve">CONVOCAÇÕES LIBRAS BÁSICA </t>
  </si>
  <si>
    <t>CONVOCAÇÕES MASSOTERAPIA</t>
  </si>
  <si>
    <t>CONVOCAÇÕES PERSONAL ORGANIZER</t>
  </si>
  <si>
    <t xml:space="preserve">CONVOCAÇÕES PINTOR (RESIDENCIAL) </t>
  </si>
  <si>
    <t>CONVOCAÇÕES RECURSOS HUMANOS</t>
  </si>
  <si>
    <t>CONVOCAÇÕES SERIGRAFIA</t>
  </si>
  <si>
    <t>VAGAS EFETIVAMENTE PREENCHIDAS PELO CONCURSO INSTRUTOR DE EDUCAÇÃO PROFISSIONAL - FAIXA I</t>
  </si>
  <si>
    <t>TOTAL DE APROVADOS/HABILITADOS NO CONCURSO INSTRUTOR DE EDUCAÇÃO PROFISSIONAL - FAIXA I</t>
  </si>
  <si>
    <t xml:space="preserve">APROVADOS/HABILITADOS NO CONCURSO AGENTE DE SAÚDE </t>
  </si>
  <si>
    <t>APROVADOS/HABILITADOS NO CONCURSO ALEMÃO</t>
  </si>
  <si>
    <t>APROVADOS/HABILITADOS NO CONCURSO ARTESANATO</t>
  </si>
  <si>
    <t>APROVADOS/HABILITADOS NO CONCURSO AUXILIAR ADMINISTRATIVO</t>
  </si>
  <si>
    <t>APROVADOS/HABILITADOS NO CONCURSO AUXILIAR DE COZINHA</t>
  </si>
  <si>
    <t>APROVADOS/HABILITADOS NO CONCURSO BARTENDER</t>
  </si>
  <si>
    <t xml:space="preserve">APROVADOS/HABILITADOS NO CONCURSO CABELEIREIRO </t>
  </si>
  <si>
    <t xml:space="preserve">APROVADOS/HABILITADOS NO CONCURSO CERAMISTA </t>
  </si>
  <si>
    <t>APROVADOS/HABILITADOS NO CONCURSO CONFEITARIA</t>
  </si>
  <si>
    <t>APROVADOS/HABILITADOS NO CONCURSO CORTE E COSTURA</t>
  </si>
  <si>
    <t xml:space="preserve">APROVADOS/HABILITADOS NO CONCURSO CUIDADOR DE IDOSOS </t>
  </si>
  <si>
    <t xml:space="preserve">APROVADOS/HABILITADOS NO CONCURSO CULINÁRIA </t>
  </si>
  <si>
    <t xml:space="preserve">APROVADOS/HABILITADOS NO CONCURSO DOCES E SALGADOS </t>
  </si>
  <si>
    <t>APROVADOS/HABILITADOS NO CONCURSO ESPANHOL BÁSICO</t>
  </si>
  <si>
    <t>APROVADOS/HABILITADOS NO CONCURSO ESTÉTICA PARA SALÃO DE BELEZA</t>
  </si>
  <si>
    <t>APROVADOS/HABILITADOS NO CONCURSO GARÇON</t>
  </si>
  <si>
    <t xml:space="preserve">APROVADOS/HABILITADOS NO CONCURSO INFORMÁTICA BÁSICA </t>
  </si>
  <si>
    <t>APROVADOS/HABILITADOS NO CONCURSO INGLÊS BÁSICO</t>
  </si>
  <si>
    <t xml:space="preserve">APROVADOS/HABILITADOS NO CONCURSO ITALIANO </t>
  </si>
  <si>
    <t>APROVADOS/HABILITADOS NO CONCURSO JARDINAGEM E PAISAGISMO</t>
  </si>
  <si>
    <t xml:space="preserve">APROVADOS/HABILITADOS NO CONCURSO LIBRAS BÁSICA </t>
  </si>
  <si>
    <t>APROVADOS/HABILITADOS NO CONCURSO MASSOTERAPIA</t>
  </si>
  <si>
    <t>APROVADOS/HABILITADOS NO CONCURSO PERSONAL ORGANIZER</t>
  </si>
  <si>
    <t xml:space="preserve">APROVADOS/HABILITADOS NO CONCURSO PINTOR (RESIDENCIAL) </t>
  </si>
  <si>
    <t>APROVADOS/HABILITADOS NO CONCURSO RECURSOS HUMANOS</t>
  </si>
  <si>
    <t>APROVADOS/HABILITADOS NO CONCURSO SERIGRAFIA</t>
  </si>
  <si>
    <t>INSTRUTOR DE EDUCAÇÃO PROFISSIONAL - FAIXA II</t>
  </si>
  <si>
    <t>VAGAS PREVISTAS PARA INSTRUTOR DE EDUCAÇÃO PROFISSIONAL - FAIXA II</t>
  </si>
  <si>
    <t>VAGAS PREVISTAS AUTOMAÇÃO RESIDENCIAL</t>
  </si>
  <si>
    <t>VAGAS PREVISTAS BOMBEIRO CIVIL</t>
  </si>
  <si>
    <t xml:space="preserve">VAGAS PREVISTAS BOMBEIRO HIDRÁULICO </t>
  </si>
  <si>
    <t>VAGAS PREVISTAS ELETRICISTA PREDIAL/ RESIDENCIAL (COMANDOS ELÉTRICOS)</t>
  </si>
  <si>
    <t>VAGAS PREVISTAS ENERGIA FOTOVOLTAICA (NR 16X680)</t>
  </si>
  <si>
    <t xml:space="preserve">VAGAS PREVISTAS MANUTENÇÃO DE BICICLETA </t>
  </si>
  <si>
    <t xml:space="preserve">VAGAS PREVISTAS MANUTENÇÃO DE MÁQUINA DE COSTURA </t>
  </si>
  <si>
    <t>VAGAS PREVISTAS MANUTENÇÃO DE MOTO</t>
  </si>
  <si>
    <t>VAGAS PREVISTAS MANUTENÇÃO E CONSERTO DE CELULAR</t>
  </si>
  <si>
    <t xml:space="preserve">VAGAS PREVISTAS MARCENARIA </t>
  </si>
  <si>
    <t>VAGAS PREVISTAS REFRIGERAÇÃO</t>
  </si>
  <si>
    <t>VAGAS PREVISTAS ROBÓTICA</t>
  </si>
  <si>
    <t xml:space="preserve">VAGAS PREVISTAS SERRALHARIA </t>
  </si>
  <si>
    <t>VAGAS PREVISTAS SOLDADOR ELETRODO REVESTIDO E MIG - MAG</t>
  </si>
  <si>
    <t>CONVOCAÇÕES DE INSTRUTOR DE EDUCAÇÃO PROFISSIONAL - FAIXA II</t>
  </si>
  <si>
    <t>CONVOCAÇÕES AUTOMAÇÃO RESIDENCIAL</t>
  </si>
  <si>
    <t>CONVOCAÇÕES BOMBEIRO CIVIL</t>
  </si>
  <si>
    <t xml:space="preserve">CONVOCAÇÕES BOMBEIRO HIDRÁULICO </t>
  </si>
  <si>
    <t>CONVOCAÇÕES ELETRICISTA PREDIAL/ RESIDENCIAL (COMANDOS ELÉTRICOS)</t>
  </si>
  <si>
    <t>CONVOCAÇÕES ENERGIA FOTOVOLTAICA (NR 16X680)</t>
  </si>
  <si>
    <t xml:space="preserve">CONVOCAÇÕES MANUTENÇÃO DE BICICLETA </t>
  </si>
  <si>
    <t xml:space="preserve">CONVOCAÇÕES MANUTENÇÃO DE MÁQUINA DE COSTURA </t>
  </si>
  <si>
    <t>CONVOCAÇÕES MANUTENÇÃO DE MOTO</t>
  </si>
  <si>
    <t>CONVOCAÇÕES MANUTENÇÃO E CONSERTO DE CELULAR</t>
  </si>
  <si>
    <t xml:space="preserve">CONVOCAÇÕES MARCENARIA </t>
  </si>
  <si>
    <t>CONVOCAÇÕES REFRIGERAÇÃO</t>
  </si>
  <si>
    <t>CONVOCAÇÕES ROBÓTICA</t>
  </si>
  <si>
    <t xml:space="preserve">CONVOCAÇÕES SERRALHARIA </t>
  </si>
  <si>
    <t>CONVOCAÇÕES SOLDADOR ELETRODO REVESTIDO E MIG - MAG</t>
  </si>
  <si>
    <t>VAGAS EFETIVAMENTE PREENCHIDAS PELO CONCURSO INSTRUTOR DE EDUCAÇÃO PROFISSIONAL - FAIXA II</t>
  </si>
  <si>
    <t>TOTAL DE APROVADOS/HABILITADOS NO CONCURSO INSTRUTOR DE EDUCAÇÃO PROFISSIONAL - FAIXA II</t>
  </si>
  <si>
    <t>APROVADOS/HABILITADOS AUTOMAÇÃO RESIDENCIAL</t>
  </si>
  <si>
    <t>APROVADOS/HABILITADOS BOMBEIRO CIVIL</t>
  </si>
  <si>
    <t xml:space="preserve">APROVADOS/HABILITADOS BOMBEIRO HIDRÁULICO </t>
  </si>
  <si>
    <t>APROVADOS/HABILITADOS ELETRICISTA PREDIAL/ RESIDENCIAL (COMANDOS ELÉTRICOS)</t>
  </si>
  <si>
    <t>APROVADOS/HABILITADOS ENERGIA FOTOVOLTAICA (NR 16X680)</t>
  </si>
  <si>
    <t xml:space="preserve">APROVADOS/HABILITADOS MANUTENÇÃO DE BICICLETA </t>
  </si>
  <si>
    <t xml:space="preserve">APROVADOS/HABILITADOS MANUTENÇÃO DE MÁQUINA DE COSTURA </t>
  </si>
  <si>
    <t>APROVADOS/HABILITADOS MANUTENÇÃO DE MOTO</t>
  </si>
  <si>
    <t>APROVADOS/HABILITADOS MANUTENÇÃO E CONSERTO DE CELULAR</t>
  </si>
  <si>
    <t xml:space="preserve">APROVADOS/HABILITADOS MARCENARIA </t>
  </si>
  <si>
    <t>APROVADOS/HABILITADOS REFRIGERAÇÃO</t>
  </si>
  <si>
    <t>APROVADOS/HABILITADOS ROBÓTICA</t>
  </si>
  <si>
    <t xml:space="preserve">APROVADOS/HABILITADOS SERRALHARIA </t>
  </si>
  <si>
    <t>APROVADOS/HABILITADOS SOLDADOR ELETRODO REVESTIDO E MIG - MAG</t>
  </si>
  <si>
    <t>SECRETARIA DE POLÍTICA URBANA E LICENCIAMENTO</t>
  </si>
  <si>
    <t>HOMOLOGADO: 23/02/2024</t>
  </si>
  <si>
    <t>Assistente Técnico em Geoprocessamento - Técnico ou Tecnólogo em Geoprocessamento, Cartografia, Topografia ou Geodésia</t>
  </si>
  <si>
    <t>VAGAS EFETIVAMENTE PREENCHIDAS PELA SELEÇÃO:</t>
  </si>
  <si>
    <t>TOTAL DE APROVADOS/HABILITADOS NA SELEÇÃO:</t>
  </si>
  <si>
    <t>Analista de Cartofgrafia - Engenheiro Cartófrago</t>
  </si>
  <si>
    <t>Analista de Gestão Social - Assistente Social</t>
  </si>
  <si>
    <t>Analista de Projetos de Engenharia Civil - Engenheiro Civil</t>
  </si>
  <si>
    <t>Analista Jurídico - Advogado</t>
  </si>
  <si>
    <t>AGENTE ADMINISTRATIVO</t>
  </si>
  <si>
    <t>916/4126</t>
  </si>
  <si>
    <t>ANALISTA DE GESTÃO CONTÁBIL</t>
  </si>
  <si>
    <t>ANALISTA JURÍDICO</t>
  </si>
  <si>
    <t>934/4150/61180</t>
  </si>
  <si>
    <t>ANALISTA DE GESTÃO SOCIAL - ASSISTENTE SOCIAL</t>
  </si>
  <si>
    <t>4136/61170</t>
  </si>
  <si>
    <t>ANALISTA DE GESTÃO SOCIAL - PEDAGOGO / PSICÓLOGO / SOCIÓLOGO</t>
  </si>
  <si>
    <t>4138/4137/4139</t>
  </si>
  <si>
    <t>VAGAS PREVISTAS ANALISTA DE GESTÃO SOCIAL - PEDAGOGO / PSICÓLOGO / SOCIÓLOGO</t>
  </si>
  <si>
    <t>VAGAS PREVISTAS ANALISTA DE GESTÃO SOCIAL - PEDAGOGO</t>
  </si>
  <si>
    <t>VAGAS PREVISTAS ANALISTA DE GESTÃO SOCIAL - PSICÓLOGO</t>
  </si>
  <si>
    <t>VAGAS PREVISTAS ANALISTA DE GESTÃO SOCIAL - SOCIÓLOGO</t>
  </si>
  <si>
    <t>CONVOCAÇÕES ANALISTA DE GESTÃO SOCIAL - PEDAGOGO / PSICÓLOGO / SOCIÓLOGO</t>
  </si>
  <si>
    <t>CONVOCAÇÕES ANALISTA DE GESTÃO SOCIAL - PEDAGOGO</t>
  </si>
  <si>
    <t>CONVOCAÇÕES ANALISTA DE GESTÃO SOCIAL - PSICÓLOGO</t>
  </si>
  <si>
    <t>CONVOCAÇÕES ANALISTA DE GESTÃO SOCIAL - SOCIÓLOGO</t>
  </si>
  <si>
    <t>VAGAS EFETIVAMENTE PREENCHIDAS PELO CONCURSO ANALISTA DE GESTÃO SOCIAL - PEDAGOGO / PSICÓLOGO / SOCIÓLOGO</t>
  </si>
  <si>
    <t>TOTAL DE APROVADOS/HABILITADOS NO CONCURSO ANALISTA DE GESTÃO SOCIAL - PEDAGOGO / PSICÓLOGO / SOCIÓLOGO</t>
  </si>
  <si>
    <t>APROVADOS/HABILITADOS ANALISTA DE GESTÃO SOCIAL - PEDAGOGO</t>
  </si>
  <si>
    <t>APROVADOS/HABILITADOS ANALISTA DE GESTÃO SOCIAL - PSICÓLOGO</t>
  </si>
  <si>
    <t>APROVADOS/HABILITADOS ANALISTA DE GESTÃO SOCIAL - SOCIÓLOGO</t>
  </si>
  <si>
    <t>ANALISTA DE GESTÃO ADMINISTRATIVA</t>
  </si>
  <si>
    <t>924/925/4134/61169</t>
  </si>
  <si>
    <t>VAGAS PREVISTAS ANALISTA DE GESTÃO ADMINISTRATTIVA - TODAS AS ESPECIALIDADES</t>
  </si>
  <si>
    <t>VAGAS PREVISTAS ANALISTA DE GESTÃO ADMINISTRATIVA - ADMINISTRAÇÃO</t>
  </si>
  <si>
    <t>VAGAS PREVISTAS ANALISTA DE GESTÃO ADMINISTRATIVA - ADMINISTRAÇÃO / FOLHA DE PAGAMENTO</t>
  </si>
  <si>
    <t>VAGAS PREVISTAS ANALISTA DE GESTÃO ADMINISTRATIVA - ADMINISTRAÇÃO GERAL E FINANCEIRA</t>
  </si>
  <si>
    <t>VAGAS PREVISTAS ANALISTA DE GESTÃO ADMINISTRATIVA - GESTÃO DE CONTRATOS E PROJETOS</t>
  </si>
  <si>
    <t>VAGAS PREVISTAS ANALISTA DE GESTÃO ADMINISTRATIVA - TECNOLOGIA DA INFORMAÇÃO</t>
  </si>
  <si>
    <t>CONVOCAÇÕES ANALISTA DE GESTÃO ADMINISTRATTIVA - TODAS AS ESPECIALIDADES</t>
  </si>
  <si>
    <t>CONVOCAÇÕES ANALISTA DE GESTÃO ADMINISTRATIVA - ADMINISTRAÇÃO</t>
  </si>
  <si>
    <t>CONVOCAÇÕES ANALISTA DE GESTÃO ADMINISTRATIVA - ADMINISTRAÇÃO / FOLHA DE PAGAMENTO</t>
  </si>
  <si>
    <t>CONVOCAÇÕES ANALISTA DE GESTÃO ADMINISTRATIVA - ADMINISTRAÇÃO GERAL E FINANCEIRA</t>
  </si>
  <si>
    <t>CONVOCAÇÕES ANALISTA DE GESTÃO ADMINISTRATIVA - GESTÃO DE CONTRATOS E PROJETOS</t>
  </si>
  <si>
    <t>CONVOCAÇÕES ANALISTA DE GESTÃO ADMINISTRATIVA - TECNOLOGIA DA INFORMAÇÃO</t>
  </si>
  <si>
    <t xml:space="preserve">VAGAS EFETIVAMENTE PREENCHIDAS PELO CONCURSO ANALISTA DE GESTÃO ADMINISTRATTIVA </t>
  </si>
  <si>
    <t>TOTAL DE APROVADOS/HABILITADOS NO CONCURSO ANALISTA DE GESTÃO ADMINISTRATTIVA</t>
  </si>
  <si>
    <t>APROVADOS/HABILITADOS ANALISTA DE GESTÃO ADMINISTRATIVA - ADMINISTRAÇÃO</t>
  </si>
  <si>
    <t>APROVADOS/HABILITADOS ANALISTA DE GESTÃO ADMINISTRATIVA - ADMINISTRAÇÃO / FOLHA DE PAGAMENTO</t>
  </si>
  <si>
    <t>APROVADOS/HABILITADOS ANALISTA DE GESTÃO ADMINISTRATIVA - ADMINISTRAÇÃO GERAL E FINANCEIRA</t>
  </si>
  <si>
    <t>APROVADOS/HABILITADOS ANALISTA DE GESTÃO ADMINISTRATIVA - GESTÃO DE CONTRATOS E PROJETOS</t>
  </si>
  <si>
    <t>APROVADOS/HABILITADOS ANALISTA DE GESTÃO ADMINISTRATIVA - TECNOLOGIA DA INFORMAÇÃO</t>
  </si>
  <si>
    <t>ANALISTA DE OBRAS E PROJETOS</t>
  </si>
  <si>
    <t>926/927/928/929/930/932/933/4140/4141/4143/4144/4145/41/46/41/47/4148/4149/61171/61172/61175/61176/61177/61178/61179</t>
  </si>
  <si>
    <t>VAGAS PREVISTAS ANALISTA DE OBRAS E PROJETOS - TODAS AS ESPECIALIDADES</t>
  </si>
  <si>
    <t>VAGAS PREVISTAS ANALISTA DE OBRAS E PROJETOS - ARQUITETO</t>
  </si>
  <si>
    <t>VAGAS PREVISTAS ANALISTA DE OBRAS E PROJETOS - ARQUITETO / ESPECIALISTA EM SISTEMA VIÁRIO</t>
  </si>
  <si>
    <t>VAGAS PREVISTAS ANALISTA DE OBRAS E PROJETOS - ARQUITETO LUMINOTÉCNICO</t>
  </si>
  <si>
    <t>VAGAS PREVISTAS ANALISTA DE OBRAS E PROJETOS - ARQUITETO URBANISMO E PAISAGISMO</t>
  </si>
  <si>
    <t>VAGAS PREVISTAS ANALISTA DE OBRAS E PROJETOS - ENGENHEIRO AGRÔNOMO / AMBIENTAL / FLORESTAL</t>
  </si>
  <si>
    <t>VAGAS PREVISTAS ANALISTA DE OBRAS E PROJETOS - ENGENHEIRO AVALIADOR / NEGOCIADOR</t>
  </si>
  <si>
    <t>VAGAS PREVISTAS ANALISTA DE OBRAS E PROJETOS - ENGENHEIRO CIVIL</t>
  </si>
  <si>
    <t>VAGAS PREVISTAS ANALISTA DE OBRAS E PROJETOS - ENGENHEIRO CIVIL / ESPECIALISTA EM CÁLCULO ESTRUTURAL</t>
  </si>
  <si>
    <t>VAGAS PREVISTAS ANALISTA DE OBRAS E PROJETOS - ENGENHEIRO CIVIL / ESPECIALISTA EM GEOTECNIA</t>
  </si>
  <si>
    <t>VAGAS PREVISTAS ANALISTA DE OBRAS E PROJETOS - ENGENHEIRO CIVIL / ESPECIALISTA EM PAVIMENTAÇÃO E DRENAGEM</t>
  </si>
  <si>
    <t>VAGAS PREVISTAS ANALISTA DE OBRAS E PROJETOS - ENGENHEIRO CIVIL / ORÇAMENTISTA</t>
  </si>
  <si>
    <t>VAGAS PREVISTAS ANALISTA DE OBRAS E PROJETOS - ENGENHEIRO CIVIL OU DE PRODUÇÃO COM ÊNFASE EM PLANEJAMENTO</t>
  </si>
  <si>
    <t>VAGAS PREVISTAS ANALISTA DE OBRAS E PROJETOS - ENGENHEIRO DE SEGURANÇA DO TRABALHO</t>
  </si>
  <si>
    <t>VAGAS PREVISTAS ANALISTA DE OBRAS E PROJETOS - ENGENHEIRO ELETRÔNICO</t>
  </si>
  <si>
    <t>VAGAS PREVISTAS ANALISTA DE OBRAS E PROJETOS - ENGENHEIRO ESPECIALISTA EM INSTALAÇÕES HIDROSSANITÁRIAS</t>
  </si>
  <si>
    <t>CONVOCAÇÕES PREVISTAS ANALISTA DE OBRAS E PROJETOS - TODAS AS ESPECIALIDADES</t>
  </si>
  <si>
    <t>CONVOCAÇÕES PREVISTAS ANALISTA DE OBRAS E PROJETOS - ARQUITETO</t>
  </si>
  <si>
    <t>CONVOCAÇÕES PREVISTAS ANALISTA DE OBRAS E PROJETOS - ARQUITETO / ESPECIALISTA EM SISTEMA VIÁRIO</t>
  </si>
  <si>
    <t>CONVOCAÇÕES PREVISTAS ANALISTA DE OBRAS E PROJETOS - ARQUITETO LUMINOTÉCNICO</t>
  </si>
  <si>
    <t>CONVOCAÇÕES PREVISTAS ANALISTA DE OBRAS E PROJETOS - ARQUITETO URBANISMO E PAISAGISMO</t>
  </si>
  <si>
    <t>CONVOCAÇÕES PREVISTAS ANALISTA DE OBRAS E PROJETOS - ENGENHEIRO AGRÔNOMO / AMBIENTAL / FLORESTAL</t>
  </si>
  <si>
    <t>CONVOCAÇÕES PREVISTAS ANALISTA DE OBRAS E PROJETOS - ENGENHEIRO AVALIADOR / NEGOCIADOR</t>
  </si>
  <si>
    <t>CONVOCAÇÕES PREVISTAS ANALISTA DE OBRAS E PROJETOS - ENGENHEIRO CIVIL</t>
  </si>
  <si>
    <t>CONVOCAÇÕES PREVISTAS ANALISTA DE OBRAS E PROJETOS - ENGENHEIRO CIVIL / ESPECIALISTA EM CÁLCULO ESTRUTURAL</t>
  </si>
  <si>
    <t>CONVOCAÇÕES PREVISTAS ANALISTA DE OBRAS E PROJETOS - ENGENHEIRO CIVIL / ESPECIALISTA EM GEOTECNIA</t>
  </si>
  <si>
    <t>CONVOCAÇÕES PREVISTAS ANALISTA DE OBRAS E PROJETOS - ENGENHEIRO CIVIL / ESPECIALISTA EM PAVIMENTAÇÃO E DRENAGEM</t>
  </si>
  <si>
    <t>CONVOCAÇÕES PREVISTAS ANALISTA DE OBRAS E PROJETOS - ENGENHEIRO CIVIL / ORÇAMENTISTA</t>
  </si>
  <si>
    <t>CONVOCAÇÕES PREVISTAS ANALISTA DE OBRAS E PROJETOS - ENGENHEIRO CIVIL OU DE PRODUÇÃO COM ÊNFASE EM PLANEJAMENTO</t>
  </si>
  <si>
    <t>CONVOCAÇÕES PREVISTAS ANALISTA DE OBRAS E PROJETOS - ENGENHEIRO DE SEGURANÇA DO TRABALHO</t>
  </si>
  <si>
    <t>CONVOCAÇÕES PREVISTAS ANALISTA DE OBRAS E PROJETOS - ENGENHEIRO ELETRÔNICO</t>
  </si>
  <si>
    <t>CONVOCAÇÕES PREVISTAS ANALISTA DE OBRAS E PROJETOS - ENGENHEIRO ESPECIALISTA EM INSTALAÇÕES HIDROSSANITÁRIAS</t>
  </si>
  <si>
    <t xml:space="preserve">VAGAS EFETIVAMENTE PREENCHIDAS PELO CONCURSO  ANALISTA DE OBRAS E PROJETOS - TODAS AS ESPECIALIDADES </t>
  </si>
  <si>
    <t xml:space="preserve">TOTAL DE APROVADOS/HABILITADOS NO CONCURSO ANALISTA DE OBRAS E PROJETOS - TODAS AS ESPECIALIDADES </t>
  </si>
  <si>
    <t>APROVADOS/HABILIADOS PREVISTAS ANALISTA DE OBRAS E PROJETOS - ARQUITETO</t>
  </si>
  <si>
    <t>APROVADOS/HABILIADOS PREVISTAS ANALISTA DE OBRAS E PROJETOS - ARQUITETO / ESPECIALISTA EM SISTEMA VIÁRIO</t>
  </si>
  <si>
    <t>APROVADOS/HABILIADOS PREVISTAS ANALISTA DE OBRAS E PROJETOS - ARQUITETO LUMINOTÉCNICO</t>
  </si>
  <si>
    <t>APROVADOS/HABILIADOS PREVISTAS ANALISTA DE OBRAS E PROJETOS - ARQUITETO URBANISMO E PAISAGISMO</t>
  </si>
  <si>
    <t>APROVADOS/HABILIADOS PREVISTAS ANALISTA DE OBRAS E PROJETOS - ENGENHEIRO AGRÔNOMO / AMBIENTAL / FLORESTAL</t>
  </si>
  <si>
    <t>APROVADOS/HABILIADOS PREVISTAS ANALISTA DE OBRAS E PROJETOS - ENGENHEIRO AVALIADOR / NEGOCIADOR</t>
  </si>
  <si>
    <t>APROVADOS/HABILIADOS PREVISTAS ANALISTA DE OBRAS E PROJETOS - ENGENHEIRO CIVIL</t>
  </si>
  <si>
    <t>APROVADOS/HABILIADOS PREVISTAS ANALISTA DE OBRAS E PROJETOS - ENGENHEIRO CIVIL / ESPECIALISTA EM CÁLCULO ESTRUTURAL</t>
  </si>
  <si>
    <t>APROVADOS/HABILIADOS PREVISTAS ANALISTA DE OBRAS E PROJETOS - ENGENHEIRO CIVIL / ESPECIALISTA EM GEOTECNIA</t>
  </si>
  <si>
    <t>APROVADOS/HABILIADOS PREVISTAS ANALISTA DE OBRAS E PROJETOS - ENGENHEIRO CIVIL / ESPECIALISTA EM PAVIMENTAÇÃO E DRENAGEM</t>
  </si>
  <si>
    <t>APROVADOS/HABILIADOS PREVISTAS ANALISTA DE OBRAS E PROJETOS - ENGENHEIRO CIVIL / ORÇAMENTISTA</t>
  </si>
  <si>
    <t>APROVADOS/HABILIADOS PREVISTAS ANALISTA DE OBRAS E PROJETOS - ENGENHEIRO CIVIL OU DE PRODUÇÃO COM ÊNFASE EM PLANEJAMENTO</t>
  </si>
  <si>
    <t>APROVADOS/HABILIADOS PREVISTAS ANALISTA DE OBRAS E PROJETOS - ENGENHEIRO DE SEGURANÇA DO TRABALHO</t>
  </si>
  <si>
    <t>APROVADOS/HABILIADOS PREVISTAS ANALISTA DE OBRAS E PROJETOS - ENGENHEIRO ELETRÔNICO</t>
  </si>
  <si>
    <t>APROVADOS/HABILIADOS PREVISTAS ANALISTA DE OBRAS E PROJETOS - ENGENHEIRO ESPECIALISTA EM INSTALAÇÕES HIDROSSANITÁRIAS</t>
  </si>
  <si>
    <t>ASSISTENTE TÉCNICO</t>
  </si>
  <si>
    <t>918/919/920/921/922/923/4127/4129/4130/4131/4132/61165/61166/61167</t>
  </si>
  <si>
    <t>VAGAS PREVISTAS ASSISTENTE TÉCNICO - TODAS AS ESPECIALIDADES</t>
  </si>
  <si>
    <t>VAGAS PREVISTAS ASSISTENTE TÉCNICO - ADMINISTRAÇÃO</t>
  </si>
  <si>
    <t>VAGAS PREVISTAS ASSISTENTE TÉCNICO - CONTABILIDADE</t>
  </si>
  <si>
    <t>VAGAS PREVISTAS ASSISTENTE TÉCNICO - LABORATÓRIO DE ENGENHARIA / PAVIMENTAÇÃO</t>
  </si>
  <si>
    <t>VAGAS PREVISTAS ASSISTENTE TÉCNICO - TÉCNICO AMBIENTAL</t>
  </si>
  <si>
    <t>VAGAS PREVISTAS ASSISTENTE TÉCNICO - TÉCNICO EM EDIFICAÇÕES</t>
  </si>
  <si>
    <t>VAGAS PREVISTAS ASSISTENTE TÉCNICO - TÉCNICO EM ELETRÔNICA</t>
  </si>
  <si>
    <t>VAGAS PREVISTAS ASSISTENTE TÉCNICO - TÉCNICO EM GEOPROCESSAMENTO</t>
  </si>
  <si>
    <t>VAGAS PREVISTAS ASSISTENTE TÉCNICO - TÉCNICO EM SEGURANÇA DO TRABALHO</t>
  </si>
  <si>
    <t>VAGAS PREVISTAS ASSISTENTE TÉCNICO - TECNOLOGIA DA INFORMAÇÃO</t>
  </si>
  <si>
    <t>CONVOCAÇÕES PREVISTAS ASSISTENTE TÉCNICO - TODAS AS ESPECIALIDADES</t>
  </si>
  <si>
    <t>CONVOCAÇÕES ASSISTENTE TÉCNICO - ADMINISTRAÇÃO</t>
  </si>
  <si>
    <t>CONVOCAÇÕES ASSISTENTE TÉCNICO - CONTABILIDADE</t>
  </si>
  <si>
    <t>CONVOCAÇÕES ASSISTENTE TÉCNICO - LABORATÓRIO DE ENGENHARIA / PAVIMENTAÇÃO</t>
  </si>
  <si>
    <t>CONVOCAÇÕES ASSISTENTE TÉCNICO - TÉCNICO AMBIENTAL</t>
  </si>
  <si>
    <t>CONVOCAÇÕES ASSISTENTE TÉCNICO - TÉCNICO EM EDIFICAÇÕES</t>
  </si>
  <si>
    <t>CONVOCAÇÕES ASSISTENTE TÉCNICO - TÉCNICO EM ELETRÔNICA</t>
  </si>
  <si>
    <t>CONVOCAÇÕES ASSISTENTE TÉCNICO - TÉCNICO EM GEOPROCESSAMENTO</t>
  </si>
  <si>
    <t>CONVOCAÇÕES ASSISTENTE TÉCNICO - TÉCNICO EM SEGURANÇA DO TRABALHO</t>
  </si>
  <si>
    <t>CONVOCAÇÕES ASSISTENTE TÉCNICO - TECNOLOGIA DA INFORMAÇÃO</t>
  </si>
  <si>
    <t xml:space="preserve">VAGAS EFETIVAMENTE PREENCHIDAS PELO CONCURSO  ASSISTENTE TÉCNICO - TODAS AS ESPECIALIDADES </t>
  </si>
  <si>
    <t xml:space="preserve">TOTAL DE APROVADOS/HABILITADOS NO CONCURSO  ASSISTENTE TÉCNICO - TODAS AS ESPECIALIDADES </t>
  </si>
  <si>
    <t>APROVADOS/HABILIADOS ASSISTENTE TÉCNICO - ADMINISTRAÇÃO</t>
  </si>
  <si>
    <t>APROVADOS/HABILIADOS ASSISTENTE TÉCNICO - CONTABILIDADE</t>
  </si>
  <si>
    <t>APROVADOS/HABILIADOS ASSISTENTE TÉCNICO - LABORATÓRIO DE ENGENHARIA / PAVIMENTAÇÃO</t>
  </si>
  <si>
    <t>APROVADOS/HABILIADOS ASSISTENTE TÉCNICO - TÉCNICO AMBIENTAL</t>
  </si>
  <si>
    <t>APROVADOS/HABILIADOS ASSISTENTE TÉCNICO - TÉCNICO EM EDIFICAÇÕES</t>
  </si>
  <si>
    <t>APROVADOS/HABILIADOS ASSISTENTE TÉCNICO - TÉCNICO EM ELETRÔNICA</t>
  </si>
  <si>
    <t>APROVADOS/HABILIADOS ASSISTENTE TÉCNICO - TÉCNICO EM GEOPROCESSAMENTO</t>
  </si>
  <si>
    <t>APROVADOS/HABILIADOS ASSISTENTE TÉCNICO - TÉCNICO EM SEGURANÇA DO TRABALHO</t>
  </si>
  <si>
    <t>APROVADOS/HABILIADOS ASSISTENTE TÉCNICO - TECNOLOGIA DA INFORMAÇÃO</t>
  </si>
  <si>
    <t>HOMOLOGADO: 28/06/2024</t>
  </si>
  <si>
    <t>COORDENADOR PEDAGÓGICO</t>
  </si>
  <si>
    <t>00149</t>
  </si>
  <si>
    <t>SECRETARIA DA MULHER E SECRETARIA DE SEGURANÇA CIDADÃ</t>
  </si>
  <si>
    <t>HOMOLOGADO: 27/06/2024</t>
  </si>
  <si>
    <t>TÉCNICO DE NIVEL SUPERIOR DE PROMOÇÃO DOS DIREITOS DAS MULHERES - PEDAGOGIA</t>
  </si>
  <si>
    <t>TÉCNICO DE NIVEL SUPERIOR DE PROMOÇÃO DOS DIREITOS DAS MULHERES - JURÍDICA</t>
  </si>
  <si>
    <t>TÉCNICO DE NIVEL SUPERIOR DE PROMOÇÃO DOS DIREITOS DAS MULHERES - CIÊNCIAS SOCIAIS</t>
  </si>
  <si>
    <t>TÉCNICO DE NIVEL SUPERIOR DE PROMOÇÃO DOS DIREITOS DAS MULHERES - ASSISTÊNCIA SOCIAL</t>
  </si>
  <si>
    <t>TÉCNICO DE NIVEL SUPERIOR DE PROMOÇÃO DOS DIREITOS DAS MULHERES - EDUCADOR SOCIAL</t>
  </si>
  <si>
    <t>TÉCNICO DE NIVEL SUPERIOR DE PROMOÇÃO DOS DIREITOS DAS MULHERES - ARTE EDUCAÇÃO</t>
  </si>
  <si>
    <t>TÉCNICO DE NIVEL SUPERIOR DE PROMOÇÃO DOS DIREITOS DAS MULHERES - Instrutores para Cursos Profissionalizantes - Moda e Costura</t>
  </si>
  <si>
    <t>TÉCNICO DE NIVEL SUPERIOR DE PROMOÇÃO DOS DIREITOS DAS MULHERES - Instrutores para Cursos Profissionalizantes - Gastronomia</t>
  </si>
  <si>
    <t>TÉCNICO DE NIVEL SUPERIOR DE PROMOÇÃO DOS DIREITOS DAS MULHERES - Instrutores para Cursos Profissionalizantes - Laboratório Audiovisual</t>
  </si>
  <si>
    <t>ANALISTA EM SEGURANÇA CIDADÃ - ARTE EDUCAÇÃO</t>
  </si>
  <si>
    <t>SECRETARIA DE PLANEJAMENTO, GESTÃO E TRANSFORMAÇÃO DIGITAL E SECRETARIA EXECUTIVA DE PARCERIAS ESTRATÉGICAS</t>
  </si>
  <si>
    <t>HOMOLOGADO: 13/06/2024</t>
  </si>
  <si>
    <t>ANALISTA DE CONCESSÕES PÚBLICAS - ESPECIALIDADE EM ENGENHARIA</t>
  </si>
  <si>
    <t>ANALISTA DE CONCESSÕES PÚBLICAS - ESPECIALIDADE EM ARQUITETURA</t>
  </si>
  <si>
    <t>ANALISTA DE CONCESSÕES PÚBLICAS - ESPECIALIDADE EM ECONOMIA</t>
  </si>
  <si>
    <t>ANALISTA DE CONCESSÕES PÚBLICAS - ESPECIALIDADE EM MONDELAGEM FINANCEIRA</t>
  </si>
  <si>
    <t>ANALISTA DE CONCESSÕES PÚBLICAS - ESPECIALIDADE JURÍDICA</t>
  </si>
  <si>
    <t>ASSISTENTE EM ACESSIBILIDADE NA FUNÇÃO INTÉRPRETE DE LINGUA BRASILEIRA DE SINAIS (LIBRAS)</t>
  </si>
  <si>
    <t>ASSISTENTE SOCIAL EDUCACIONAL</t>
  </si>
  <si>
    <t>PSICÓLOGO EDUCACIONAL</t>
  </si>
  <si>
    <t>AGENTE ADMINISTRATIVO ESCOLAR</t>
  </si>
  <si>
    <t>AGENTE DE APOIO AO DESENVOLVIMENTO ESCOLAR ESPECIAL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</si>
</sst>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/mm/yyyy;@"/>
  </numFmts>
  <fonts count="37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10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9"/>
      <color theme="1"/>
      <name val="Calibri"/>
      <charset val="134"/>
    </font>
    <font>
      <sz val="10"/>
      <name val="Calibri"/>
      <charset val="134"/>
    </font>
    <font>
      <sz val="11"/>
      <color theme="1"/>
      <name val="Calibri"/>
      <charset val="134"/>
    </font>
    <font>
      <b/>
      <sz val="16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i/>
      <sz val="8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0"/>
      <color indexed="8"/>
      <name val="Calibri"/>
      <charset val="134"/>
    </font>
    <font>
      <sz val="10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3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0" borderId="0" xfId="0" applyBorder="1"/>
    <xf numFmtId="49" fontId="2" fillId="2" borderId="0" xfId="0" applyNumberFormat="1" applyFont="1" applyFill="1" applyAlignment="1" applyProtection="1">
      <alignment horizontal="left"/>
      <protection hidden="1"/>
    </xf>
    <xf numFmtId="0" fontId="5" fillId="2" borderId="0" xfId="0" applyFont="1" applyFill="1"/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2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/>
    <xf numFmtId="0" fontId="3" fillId="2" borderId="0" xfId="0" applyFont="1" applyFill="1"/>
    <xf numFmtId="0" fontId="6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 vertical="top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/>
    <xf numFmtId="0" fontId="3" fillId="0" borderId="0" xfId="0" applyFont="1"/>
    <xf numFmtId="0" fontId="6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0" fontId="4" fillId="0" borderId="0" xfId="0" applyFont="1" applyFill="1" applyAlignment="1"/>
    <xf numFmtId="0" fontId="1" fillId="0" borderId="0" xfId="0" applyFont="1"/>
    <xf numFmtId="0" fontId="5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0" fillId="0" borderId="0" xfId="0" applyFont="1"/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3" fillId="0" borderId="4" xfId="6" applyFont="1" applyBorder="1" applyAlignment="1" applyProtection="1">
      <alignment horizontal="left"/>
      <protection locked="0"/>
    </xf>
    <xf numFmtId="0" fontId="14" fillId="0" borderId="0" xfId="6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13" fillId="0" borderId="0" xfId="6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13" fillId="0" borderId="0" xfId="6" applyFont="1" applyBorder="1" applyAlignment="1" applyProtection="1">
      <alignment horizontal="left"/>
      <protection locked="0"/>
    </xf>
    <xf numFmtId="0" fontId="13" fillId="0" borderId="0" xfId="6" applyFont="1" applyAlignment="1" applyProtection="1">
      <alignment horizontal="left"/>
      <protection locked="0"/>
    </xf>
    <xf numFmtId="0" fontId="12" fillId="0" borderId="0" xfId="0" applyFont="1" applyBorder="1" applyAlignment="1">
      <alignment horizontal="left"/>
    </xf>
    <xf numFmtId="0" fontId="0" fillId="0" borderId="0" xfId="0" applyBorder="1" applyAlignment="1"/>
    <xf numFmtId="0" fontId="12" fillId="0" borderId="3" xfId="0" applyFont="1" applyBorder="1" applyAlignment="1">
      <alignment horizontal="right"/>
    </xf>
    <xf numFmtId="58" fontId="0" fillId="0" borderId="7" xfId="0" applyNumberFormat="1" applyBorder="1" applyAlignment="1">
      <alignment horizontal="center"/>
    </xf>
    <xf numFmtId="0" fontId="0" fillId="0" borderId="8" xfId="0" applyBorder="1"/>
    <xf numFmtId="0" fontId="14" fillId="0" borderId="8" xfId="6" applyBorder="1" applyAlignment="1" applyProtection="1">
      <alignment horizontal="left"/>
      <protection locked="0"/>
    </xf>
    <xf numFmtId="0" fontId="0" fillId="0" borderId="9" xfId="0" applyBorder="1"/>
    <xf numFmtId="0" fontId="13" fillId="0" borderId="8" xfId="6" applyFont="1" applyBorder="1" applyAlignment="1" applyProtection="1">
      <alignment horizontal="left"/>
      <protection locked="0"/>
    </xf>
    <xf numFmtId="0" fontId="13" fillId="0" borderId="8" xfId="6" applyFont="1" applyBorder="1" applyAlignment="1" applyProtection="1">
      <alignment horizontal="left"/>
      <protection locked="0"/>
    </xf>
    <xf numFmtId="0" fontId="1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58" fontId="0" fillId="0" borderId="0" xfId="0" applyNumberFormat="1" applyBorder="1" applyAlignment="1">
      <alignment horizontal="center"/>
    </xf>
    <xf numFmtId="0" fontId="15" fillId="0" borderId="4" xfId="0" applyFont="1" applyBorder="1"/>
    <xf numFmtId="0" fontId="13" fillId="0" borderId="0" xfId="6" applyFont="1" applyBorder="1" applyAlignment="1" applyProtection="1">
      <protection locked="0"/>
    </xf>
    <xf numFmtId="0" fontId="13" fillId="0" borderId="5" xfId="6" applyFont="1" applyBorder="1" applyAlignment="1" applyProtection="1">
      <alignment horizontal="left" vertical="top"/>
      <protection locked="0"/>
    </xf>
    <xf numFmtId="0" fontId="13" fillId="0" borderId="6" xfId="6" applyFont="1" applyBorder="1" applyAlignment="1" applyProtection="1">
      <alignment horizontal="left" vertical="top"/>
      <protection locked="0"/>
    </xf>
    <xf numFmtId="0" fontId="14" fillId="0" borderId="0" xfId="6" applyBorder="1" applyAlignment="1" applyProtection="1">
      <protection locked="0"/>
    </xf>
    <xf numFmtId="0" fontId="13" fillId="0" borderId="6" xfId="6" applyFont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left"/>
    </xf>
    <xf numFmtId="0" fontId="14" fillId="0" borderId="5" xfId="6" applyBorder="1" applyAlignment="1" applyProtection="1">
      <alignment horizontal="left" vertical="top"/>
      <protection locked="0"/>
    </xf>
    <xf numFmtId="0" fontId="14" fillId="0" borderId="6" xfId="6" applyBorder="1" applyAlignment="1" applyProtection="1">
      <alignment horizontal="left" vertical="top"/>
      <protection locked="0"/>
    </xf>
    <xf numFmtId="58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8" xfId="6" applyFont="1" applyBorder="1" applyAlignment="1" applyProtection="1">
      <protection locked="0"/>
    </xf>
    <xf numFmtId="0" fontId="15" fillId="0" borderId="0" xfId="0" applyFont="1" applyAlignment="1">
      <alignment vertical="top"/>
    </xf>
    <xf numFmtId="0" fontId="15" fillId="0" borderId="8" xfId="0" applyFont="1" applyBorder="1" applyAlignment="1">
      <alignment horizontal="right" vertical="top"/>
    </xf>
    <xf numFmtId="0" fontId="14" fillId="0" borderId="8" xfId="6" applyBorder="1" applyAlignment="1" applyProtection="1">
      <protection locked="0"/>
    </xf>
    <xf numFmtId="0" fontId="12" fillId="0" borderId="0" xfId="0" applyFont="1" applyAlignment="1">
      <alignment horizontal="right"/>
    </xf>
    <xf numFmtId="5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58" fontId="3" fillId="0" borderId="3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58" fontId="0" fillId="0" borderId="0" xfId="0" applyNumberFormat="1"/>
    <xf numFmtId="180" fontId="0" fillId="0" borderId="0" xfId="0" applyNumberFormat="1"/>
    <xf numFmtId="0" fontId="16" fillId="0" borderId="0" xfId="0" applyFont="1"/>
    <xf numFmtId="0" fontId="3" fillId="0" borderId="0" xfId="0" applyFont="1" applyAlignment="1" applyProtection="1" quotePrefix="1">
      <alignment horizontal="left"/>
      <protection hidden="1"/>
    </xf>
    <xf numFmtId="0" fontId="3" fillId="2" borderId="0" xfId="0" applyFont="1" applyFill="1" applyAlignment="1" applyProtection="1" quotePrefix="1">
      <alignment horizontal="left"/>
      <protection hidden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colors>
    <mruColors>
      <color rgb="002F75B5"/>
      <color rgb="00800080"/>
      <color rgb="000563C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ele&#231;&#245;es P&#250;blicas'!A1"/><Relationship Id="rId2" Type="http://schemas.openxmlformats.org/officeDocument/2006/relationships/hyperlink" Target="#'Concursos P&#250;blicos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hyperlink" Target="#'SEMUL - ANALISTAS'!A1"/><Relationship Id="rId8" Type="http://schemas.openxmlformats.org/officeDocument/2006/relationships/hyperlink" Target="#'SESAU Diversos'!A1"/><Relationship Id="rId7" Type="http://schemas.openxmlformats.org/officeDocument/2006/relationships/hyperlink" Target="#'EMPREL - ANALISTAS'!A1"/><Relationship Id="rId6" Type="http://schemas.openxmlformats.org/officeDocument/2006/relationships/hyperlink" Target="#'SEDUC Professores I e II'!A1"/><Relationship Id="rId5" Type="http://schemas.openxmlformats.org/officeDocument/2006/relationships/hyperlink" Target="#'PGM Procurador'!A1"/><Relationship Id="rId4" Type="http://schemas.openxmlformats.org/officeDocument/2006/relationships/hyperlink" Target="#'SDSDHJPSD Diversos'!A1"/><Relationship Id="rId3" Type="http://schemas.openxmlformats.org/officeDocument/2006/relationships/hyperlink" Target="#'SEPLAGTD GGOVs'!A1"/><Relationship Id="rId2" Type="http://schemas.openxmlformats.org/officeDocument/2006/relationships/image" Target="../media/image1.png"/><Relationship Id="rId12" Type="http://schemas.openxmlformats.org/officeDocument/2006/relationships/hyperlink" Target="#'RECIPREV - DIVERSOS CARGOS'!A1"/><Relationship Id="rId11" Type="http://schemas.openxmlformats.org/officeDocument/2006/relationships/hyperlink" Target="#'SESAU - ACS E ASACE'!A1"/><Relationship Id="rId10" Type="http://schemas.openxmlformats.org/officeDocument/2006/relationships/hyperlink" Target="#'SEDUC - ADI E NUTRICIONISTA'!A1"/><Relationship Id="rId1" Type="http://schemas.openxmlformats.org/officeDocument/2006/relationships/hyperlink" Target="#'P&#225;gina Inicial'!A1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hyperlink" Target="#'SP SEMUL SESEC Diversos Cargos'!A1"/><Relationship Id="rId8" Type="http://schemas.openxmlformats.org/officeDocument/2006/relationships/hyperlink" Target="#'SP SESP Coord Ped e Prof I e II'!A1"/><Relationship Id="rId7" Type="http://schemas.openxmlformats.org/officeDocument/2006/relationships/hyperlink" Target="#'SP SEPUL'!A1"/><Relationship Id="rId6" Type="http://schemas.openxmlformats.org/officeDocument/2006/relationships/hyperlink" Target="#'SP URB EMLURB ANALIS ASSIT AGEN'!A1"/><Relationship Id="rId5" Type="http://schemas.openxmlformats.org/officeDocument/2006/relationships/hyperlink" Target="#'SP STQP INST. de EDUCA&#199;&#195;O PROF.'!A1"/><Relationship Id="rId4" Type="http://schemas.openxmlformats.org/officeDocument/2006/relationships/hyperlink" Target="#'SP SEDUC AADEE e ADI'!A1"/><Relationship Id="rId3" Type="http://schemas.openxmlformats.org/officeDocument/2006/relationships/hyperlink" Target="#'SP SDECTI - Diversos Cargos'!A1"/><Relationship Id="rId2" Type="http://schemas.openxmlformats.org/officeDocument/2006/relationships/image" Target="../media/image1.png"/><Relationship Id="rId12" Type="http://schemas.openxmlformats.org/officeDocument/2006/relationships/hyperlink" Target="#'SP SEDUC AAE E AADEE'!A1"/><Relationship Id="rId11" Type="http://schemas.openxmlformats.org/officeDocument/2006/relationships/hyperlink" Target="#'SP SEDUC ASSIST E PSIC'!A1"/><Relationship Id="rId10" Type="http://schemas.openxmlformats.org/officeDocument/2006/relationships/hyperlink" Target="#'SP SEPLAGTD SEPE Analista'!A1"/><Relationship Id="rId1" Type="http://schemas.openxmlformats.org/officeDocument/2006/relationships/hyperlink" Target="#'P&#225;gina Inicia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47625</xdr:colOff>
      <xdr:row>0</xdr:row>
      <xdr:rowOff>38100</xdr:rowOff>
    </xdr:from>
    <xdr:to>
      <xdr:col>20</xdr:col>
      <xdr:colOff>361950</xdr:colOff>
      <xdr:row>8</xdr:row>
      <xdr:rowOff>9525</xdr:rowOff>
    </xdr:to>
    <xdr:pic>
      <xdr:nvPicPr>
        <xdr:cNvPr id="1586" name="Imagem 1" descr="Prancheta 2 cópia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01225" y="38100"/>
          <a:ext cx="2752725" cy="149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314325</xdr:colOff>
      <xdr:row>9</xdr:row>
      <xdr:rowOff>95250</xdr:rowOff>
    </xdr:from>
    <xdr:to>
      <xdr:col>8</xdr:col>
      <xdr:colOff>227965</xdr:colOff>
      <xdr:row>14</xdr:row>
      <xdr:rowOff>28575</xdr:rowOff>
    </xdr:to>
    <xdr:sp>
      <xdr:nvSpPr>
        <xdr:cNvPr id="2" name="Retângulo arredondado 2">
          <a:hlinkClick xmlns:r="http://schemas.openxmlformats.org/officeDocument/2006/relationships" r:id="rId2"/>
        </xdr:cNvPr>
        <xdr:cNvSpPr/>
      </xdr:nvSpPr>
      <xdr:spPr>
        <a:xfrm>
          <a:off x="2143125" y="1809750"/>
          <a:ext cx="2961640" cy="885825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altLang="en-US" sz="2000" b="1">
              <a:solidFill>
                <a:schemeClr val="bg1"/>
              </a:solidFill>
              <a:uFillTx/>
              <a:latin typeface="Calibri" panose="020F0502020204030204" charset="0"/>
              <a:cs typeface="Calibri" panose="020F0502020204030204" charset="0"/>
            </a:rPr>
            <a:t>CONCURSOS PÚBLICOS</a:t>
          </a:r>
          <a:endParaRPr lang="pt-BR" altLang="en-US" sz="2000" b="1">
            <a:solidFill>
              <a:schemeClr val="bg1"/>
            </a:solidFill>
            <a:uFillTx/>
            <a:latin typeface="Calibri" panose="020F0502020204030204" charset="0"/>
            <a:cs typeface="Calibri" panose="020F0502020204030204" charset="0"/>
          </a:endParaRPr>
        </a:p>
      </xdr:txBody>
    </xdr:sp>
    <xdr:clientData/>
  </xdr:twoCellAnchor>
  <xdr:twoCellAnchor>
    <xdr:from>
      <xdr:col>9</xdr:col>
      <xdr:colOff>403225</xdr:colOff>
      <xdr:row>9</xdr:row>
      <xdr:rowOff>95250</xdr:rowOff>
    </xdr:from>
    <xdr:to>
      <xdr:col>14</xdr:col>
      <xdr:colOff>316865</xdr:colOff>
      <xdr:row>14</xdr:row>
      <xdr:rowOff>28575</xdr:rowOff>
    </xdr:to>
    <xdr:sp>
      <xdr:nvSpPr>
        <xdr:cNvPr id="3" name="Retângulo arredondado 3">
          <a:hlinkClick xmlns:r="http://schemas.openxmlformats.org/officeDocument/2006/relationships" r:id="rId3"/>
        </xdr:cNvPr>
        <xdr:cNvSpPr/>
      </xdr:nvSpPr>
      <xdr:spPr>
        <a:xfrm>
          <a:off x="5889625" y="1809750"/>
          <a:ext cx="2961640" cy="885825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2000" b="1">
              <a:solidFill>
                <a:schemeClr val="bg1"/>
              </a:solidFill>
              <a:uFillTx/>
              <a:latin typeface="Calibri" panose="020F0502020204030204" charset="0"/>
              <a:cs typeface="Calibri" panose="020F0502020204030204" charset="0"/>
            </a:rPr>
            <a:t>SELEÇÕES PÚBLICAS SIMPLIFICADAS</a:t>
          </a:r>
          <a:endParaRPr lang="pt-BR" altLang="en-US" sz="2000" b="1">
            <a:solidFill>
              <a:schemeClr val="bg1"/>
            </a:solidFill>
            <a:uFillTx/>
            <a:latin typeface="Calibri" panose="020F0502020204030204" charset="0"/>
            <a:cs typeface="Calibri" panose="020F050202020403020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495300</xdr:colOff>
      <xdr:row>0</xdr:row>
      <xdr:rowOff>238125</xdr:rowOff>
    </xdr:from>
    <xdr:to>
      <xdr:col>1</xdr:col>
      <xdr:colOff>800100</xdr:colOff>
      <xdr:row>4</xdr:row>
      <xdr:rowOff>47625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495300" y="238125"/>
          <a:ext cx="1257300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altLang="en-US" sz="1400" b="1"/>
            <a:t>Página inicial</a:t>
          </a:r>
          <a:endParaRPr lang="pt-BR" altLang="en-US" sz="1400" b="1"/>
        </a:p>
      </xdr:txBody>
    </xdr:sp>
    <xdr:clientData/>
  </xdr:twoCellAnchor>
  <xdr:twoCellAnchor editAs="oneCell">
    <xdr:from>
      <xdr:col>14</xdr:col>
      <xdr:colOff>495300</xdr:colOff>
      <xdr:row>0</xdr:row>
      <xdr:rowOff>9525</xdr:rowOff>
    </xdr:from>
    <xdr:to>
      <xdr:col>19</xdr:col>
      <xdr:colOff>85725</xdr:colOff>
      <xdr:row>7</xdr:row>
      <xdr:rowOff>9525</xdr:rowOff>
    </xdr:to>
    <xdr:pic>
      <xdr:nvPicPr>
        <xdr:cNvPr id="25913" name="Imagem 2" descr="Prancheta 2 cópia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34600" y="9525"/>
          <a:ext cx="2752725" cy="151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371475</xdr:colOff>
      <xdr:row>4</xdr:row>
      <xdr:rowOff>19050</xdr:rowOff>
    </xdr:from>
    <xdr:to>
      <xdr:col>12</xdr:col>
      <xdr:colOff>562610</xdr:colOff>
      <xdr:row>5</xdr:row>
      <xdr:rowOff>228600</xdr:rowOff>
    </xdr:to>
    <xdr:sp>
      <xdr:nvSpPr>
        <xdr:cNvPr id="3" name="Retângulo com Único Canto Aparado 2">
          <a:hlinkClick xmlns:r="http://schemas.openxmlformats.org/officeDocument/2006/relationships" r:id="rId3"/>
        </xdr:cNvPr>
        <xdr:cNvSpPr/>
      </xdr:nvSpPr>
      <xdr:spPr>
        <a:xfrm>
          <a:off x="8210550" y="866775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377825</xdr:colOff>
      <xdr:row>14</xdr:row>
      <xdr:rowOff>57150</xdr:rowOff>
    </xdr:from>
    <xdr:to>
      <xdr:col>12</xdr:col>
      <xdr:colOff>568960</xdr:colOff>
      <xdr:row>15</xdr:row>
      <xdr:rowOff>266700</xdr:rowOff>
    </xdr:to>
    <xdr:sp>
      <xdr:nvSpPr>
        <xdr:cNvPr id="5" name="Retângulo com Único Canto Aparado 5">
          <a:hlinkClick xmlns:r="http://schemas.openxmlformats.org/officeDocument/2006/relationships" r:id="rId4"/>
        </xdr:cNvPr>
        <xdr:cNvSpPr/>
      </xdr:nvSpPr>
      <xdr:spPr>
        <a:xfrm>
          <a:off x="8216900" y="3260090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19</xdr:row>
      <xdr:rowOff>12700</xdr:rowOff>
    </xdr:from>
    <xdr:to>
      <xdr:col>12</xdr:col>
      <xdr:colOff>561975</xdr:colOff>
      <xdr:row>20</xdr:row>
      <xdr:rowOff>222250</xdr:rowOff>
    </xdr:to>
    <xdr:sp>
      <xdr:nvSpPr>
        <xdr:cNvPr id="6" name="Retângulo com Único Canto Aparado 6">
          <a:hlinkClick xmlns:r="http://schemas.openxmlformats.org/officeDocument/2006/relationships" r:id="rId5"/>
        </xdr:cNvPr>
        <xdr:cNvSpPr/>
      </xdr:nvSpPr>
      <xdr:spPr>
        <a:xfrm>
          <a:off x="8210550" y="438023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381000</xdr:colOff>
      <xdr:row>24</xdr:row>
      <xdr:rowOff>31750</xdr:rowOff>
    </xdr:from>
    <xdr:to>
      <xdr:col>12</xdr:col>
      <xdr:colOff>571500</xdr:colOff>
      <xdr:row>25</xdr:row>
      <xdr:rowOff>241300</xdr:rowOff>
    </xdr:to>
    <xdr:sp>
      <xdr:nvSpPr>
        <xdr:cNvPr id="7" name="Retângulo com Único Canto Aparado 7">
          <a:hlinkClick xmlns:r="http://schemas.openxmlformats.org/officeDocument/2006/relationships" r:id="rId6"/>
        </xdr:cNvPr>
        <xdr:cNvSpPr/>
      </xdr:nvSpPr>
      <xdr:spPr>
        <a:xfrm>
          <a:off x="8220075" y="552577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29</xdr:row>
      <xdr:rowOff>50800</xdr:rowOff>
    </xdr:from>
    <xdr:to>
      <xdr:col>12</xdr:col>
      <xdr:colOff>561975</xdr:colOff>
      <xdr:row>30</xdr:row>
      <xdr:rowOff>260350</xdr:rowOff>
    </xdr:to>
    <xdr:sp>
      <xdr:nvSpPr>
        <xdr:cNvPr id="8" name="Retângulo com Único Canto Aparado 8">
          <a:hlinkClick xmlns:r="http://schemas.openxmlformats.org/officeDocument/2006/relationships" r:id="rId7"/>
        </xdr:cNvPr>
        <xdr:cNvSpPr/>
      </xdr:nvSpPr>
      <xdr:spPr>
        <a:xfrm>
          <a:off x="8210550" y="672401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377825</xdr:colOff>
      <xdr:row>9</xdr:row>
      <xdr:rowOff>12700</xdr:rowOff>
    </xdr:from>
    <xdr:to>
      <xdr:col>12</xdr:col>
      <xdr:colOff>568960</xdr:colOff>
      <xdr:row>10</xdr:row>
      <xdr:rowOff>222250</xdr:rowOff>
    </xdr:to>
    <xdr:sp>
      <xdr:nvSpPr>
        <xdr:cNvPr id="4" name="Retângulo com Único Canto Aparado 3">
          <a:hlinkClick xmlns:r="http://schemas.openxmlformats.org/officeDocument/2006/relationships" r:id="rId8"/>
        </xdr:cNvPr>
        <xdr:cNvSpPr/>
      </xdr:nvSpPr>
      <xdr:spPr>
        <a:xfrm>
          <a:off x="8216900" y="2025015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39</xdr:row>
      <xdr:rowOff>50800</xdr:rowOff>
    </xdr:from>
    <xdr:to>
      <xdr:col>12</xdr:col>
      <xdr:colOff>561975</xdr:colOff>
      <xdr:row>40</xdr:row>
      <xdr:rowOff>260350</xdr:rowOff>
    </xdr:to>
    <xdr:sp>
      <xdr:nvSpPr>
        <xdr:cNvPr id="11" name="Retângulo com Único Canto Aparado 8">
          <a:hlinkClick xmlns:r="http://schemas.openxmlformats.org/officeDocument/2006/relationships" r:id="rId9"/>
        </xdr:cNvPr>
        <xdr:cNvSpPr/>
      </xdr:nvSpPr>
      <xdr:spPr>
        <a:xfrm>
          <a:off x="8210550" y="918464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44</xdr:row>
      <xdr:rowOff>50800</xdr:rowOff>
    </xdr:from>
    <xdr:to>
      <xdr:col>12</xdr:col>
      <xdr:colOff>561975</xdr:colOff>
      <xdr:row>45</xdr:row>
      <xdr:rowOff>260350</xdr:rowOff>
    </xdr:to>
    <xdr:sp>
      <xdr:nvSpPr>
        <xdr:cNvPr id="12" name="Retângulo com Único Canto Aparado 8">
          <a:hlinkClick xmlns:r="http://schemas.openxmlformats.org/officeDocument/2006/relationships" r:id="rId10"/>
        </xdr:cNvPr>
        <xdr:cNvSpPr/>
      </xdr:nvSpPr>
      <xdr:spPr>
        <a:xfrm>
          <a:off x="8210550" y="1029906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336550</xdr:colOff>
      <xdr:row>48</xdr:row>
      <xdr:rowOff>171450</xdr:rowOff>
    </xdr:from>
    <xdr:to>
      <xdr:col>12</xdr:col>
      <xdr:colOff>527050</xdr:colOff>
      <xdr:row>50</xdr:row>
      <xdr:rowOff>190500</xdr:rowOff>
    </xdr:to>
    <xdr:sp>
      <xdr:nvSpPr>
        <xdr:cNvPr id="13" name="Retângulo com Único Canto Aparado 8">
          <a:hlinkClick xmlns:r="http://schemas.openxmlformats.org/officeDocument/2006/relationships" r:id="rId11"/>
        </xdr:cNvPr>
        <xdr:cNvSpPr/>
      </xdr:nvSpPr>
      <xdr:spPr>
        <a:xfrm>
          <a:off x="8175625" y="1133094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346075</xdr:colOff>
      <xdr:row>33</xdr:row>
      <xdr:rowOff>302260</xdr:rowOff>
    </xdr:from>
    <xdr:to>
      <xdr:col>12</xdr:col>
      <xdr:colOff>553720</xdr:colOff>
      <xdr:row>35</xdr:row>
      <xdr:rowOff>156210</xdr:rowOff>
    </xdr:to>
    <xdr:sp>
      <xdr:nvSpPr>
        <xdr:cNvPr id="10" name="Retângulo com Único Canto Aparado 8">
          <a:hlinkClick xmlns:r="http://schemas.openxmlformats.org/officeDocument/2006/relationships" r:id="rId12"/>
        </xdr:cNvPr>
        <xdr:cNvSpPr/>
      </xdr:nvSpPr>
      <xdr:spPr>
        <a:xfrm>
          <a:off x="8185150" y="7886700"/>
          <a:ext cx="807720" cy="4889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342900</xdr:colOff>
      <xdr:row>3</xdr:row>
      <xdr:rowOff>161290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38100" y="38100"/>
          <a:ext cx="904875" cy="77089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400" b="1"/>
            <a:t>Página inicial</a:t>
          </a:r>
          <a:endParaRPr lang="pt-BR" altLang="en-US" sz="1400" b="1"/>
        </a:p>
      </xdr:txBody>
    </xdr:sp>
    <xdr:clientData/>
  </xdr:twoCellAnchor>
  <xdr:twoCellAnchor editAs="oneCell">
    <xdr:from>
      <xdr:col>14</xdr:col>
      <xdr:colOff>466725</xdr:colOff>
      <xdr:row>0</xdr:row>
      <xdr:rowOff>19050</xdr:rowOff>
    </xdr:from>
    <xdr:to>
      <xdr:col>19</xdr:col>
      <xdr:colOff>219075</xdr:colOff>
      <xdr:row>7</xdr:row>
      <xdr:rowOff>142875</xdr:rowOff>
    </xdr:to>
    <xdr:pic>
      <xdr:nvPicPr>
        <xdr:cNvPr id="26953" name="Imagem 2" descr="Prancheta 2 cópia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06100" y="19050"/>
          <a:ext cx="2752725" cy="154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514350</xdr:colOff>
      <xdr:row>6</xdr:row>
      <xdr:rowOff>142875</xdr:rowOff>
    </xdr:from>
    <xdr:to>
      <xdr:col>12</xdr:col>
      <xdr:colOff>1305560</xdr:colOff>
      <xdr:row>8</xdr:row>
      <xdr:rowOff>152400</xdr:rowOff>
    </xdr:to>
    <xdr:sp>
      <xdr:nvSpPr>
        <xdr:cNvPr id="4" name="Retângulo com Único Canto Aparado 6">
          <a:hlinkClick xmlns:r="http://schemas.openxmlformats.org/officeDocument/2006/relationships" r:id="rId3"/>
        </xdr:cNvPr>
        <xdr:cNvSpPr/>
      </xdr:nvSpPr>
      <xdr:spPr>
        <a:xfrm>
          <a:off x="8820150" y="1371600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514350</xdr:colOff>
      <xdr:row>11</xdr:row>
      <xdr:rowOff>152400</xdr:rowOff>
    </xdr:from>
    <xdr:to>
      <xdr:col>12</xdr:col>
      <xdr:colOff>1305560</xdr:colOff>
      <xdr:row>13</xdr:row>
      <xdr:rowOff>161925</xdr:rowOff>
    </xdr:to>
    <xdr:sp>
      <xdr:nvSpPr>
        <xdr:cNvPr id="5" name="Retângulo com Único Canto Aparado 7">
          <a:hlinkClick xmlns:r="http://schemas.openxmlformats.org/officeDocument/2006/relationships" r:id="rId4"/>
        </xdr:cNvPr>
        <xdr:cNvSpPr/>
      </xdr:nvSpPr>
      <xdr:spPr>
        <a:xfrm>
          <a:off x="8820150" y="23526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16</xdr:row>
      <xdr:rowOff>133350</xdr:rowOff>
    </xdr:from>
    <xdr:to>
      <xdr:col>12</xdr:col>
      <xdr:colOff>1296035</xdr:colOff>
      <xdr:row>18</xdr:row>
      <xdr:rowOff>142875</xdr:rowOff>
    </xdr:to>
    <xdr:sp>
      <xdr:nvSpPr>
        <xdr:cNvPr id="6" name="Retângulo com Único Canto Aparado 9">
          <a:hlinkClick xmlns:r="http://schemas.openxmlformats.org/officeDocument/2006/relationships" r:id="rId5"/>
        </xdr:cNvPr>
        <xdr:cNvSpPr/>
      </xdr:nvSpPr>
      <xdr:spPr>
        <a:xfrm>
          <a:off x="8810625" y="33051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514350</xdr:colOff>
      <xdr:row>23</xdr:row>
      <xdr:rowOff>142875</xdr:rowOff>
    </xdr:from>
    <xdr:to>
      <xdr:col>12</xdr:col>
      <xdr:colOff>1305560</xdr:colOff>
      <xdr:row>25</xdr:row>
      <xdr:rowOff>152400</xdr:rowOff>
    </xdr:to>
    <xdr:sp>
      <xdr:nvSpPr>
        <xdr:cNvPr id="8" name="Retângulo com Único Canto Aparado 12">
          <a:hlinkClick xmlns:r="http://schemas.openxmlformats.org/officeDocument/2006/relationships" r:id="rId6"/>
        </xdr:cNvPr>
        <xdr:cNvSpPr/>
      </xdr:nvSpPr>
      <xdr:spPr>
        <a:xfrm>
          <a:off x="8820150" y="4667250"/>
          <a:ext cx="791210" cy="390525"/>
        </a:xfrm>
        <a:prstGeom prst="snip1Rect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pt-BR" altLang="en-US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Informações Sobre Vagas</a:t>
          </a:r>
          <a:endParaRPr kumimoji="0" lang="pt-BR" altLang="en-US" sz="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12</xdr:col>
      <xdr:colOff>504825</xdr:colOff>
      <xdr:row>28</xdr:row>
      <xdr:rowOff>133350</xdr:rowOff>
    </xdr:from>
    <xdr:to>
      <xdr:col>12</xdr:col>
      <xdr:colOff>1296035</xdr:colOff>
      <xdr:row>30</xdr:row>
      <xdr:rowOff>142875</xdr:rowOff>
    </xdr:to>
    <xdr:sp>
      <xdr:nvSpPr>
        <xdr:cNvPr id="11" name="Retângulo com Único Canto Aparado 9">
          <a:hlinkClick xmlns:r="http://schemas.openxmlformats.org/officeDocument/2006/relationships" r:id="rId7"/>
        </xdr:cNvPr>
        <xdr:cNvSpPr/>
      </xdr:nvSpPr>
      <xdr:spPr>
        <a:xfrm>
          <a:off x="8810625" y="5619750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34</xdr:row>
      <xdr:rowOff>85725</xdr:rowOff>
    </xdr:from>
    <xdr:to>
      <xdr:col>12</xdr:col>
      <xdr:colOff>1296035</xdr:colOff>
      <xdr:row>36</xdr:row>
      <xdr:rowOff>142875</xdr:rowOff>
    </xdr:to>
    <xdr:sp>
      <xdr:nvSpPr>
        <xdr:cNvPr id="7" name="Retângulo com Único Canto Aparado 9">
          <a:hlinkClick xmlns:r="http://schemas.openxmlformats.org/officeDocument/2006/relationships" r:id="rId8"/>
        </xdr:cNvPr>
        <xdr:cNvSpPr/>
      </xdr:nvSpPr>
      <xdr:spPr>
        <a:xfrm>
          <a:off x="8810625" y="6734175"/>
          <a:ext cx="791210" cy="4381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39</xdr:row>
      <xdr:rowOff>133350</xdr:rowOff>
    </xdr:from>
    <xdr:to>
      <xdr:col>12</xdr:col>
      <xdr:colOff>1296035</xdr:colOff>
      <xdr:row>41</xdr:row>
      <xdr:rowOff>142875</xdr:rowOff>
    </xdr:to>
    <xdr:sp>
      <xdr:nvSpPr>
        <xdr:cNvPr id="9" name="Retângulo com Único Canto Aparado 9">
          <a:hlinkClick xmlns:r="http://schemas.openxmlformats.org/officeDocument/2006/relationships" r:id="rId9"/>
        </xdr:cNvPr>
        <xdr:cNvSpPr/>
      </xdr:nvSpPr>
      <xdr:spPr>
        <a:xfrm>
          <a:off x="8810625" y="7753350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466725</xdr:colOff>
      <xdr:row>45</xdr:row>
      <xdr:rowOff>75565</xdr:rowOff>
    </xdr:from>
    <xdr:to>
      <xdr:col>12</xdr:col>
      <xdr:colOff>1296035</xdr:colOff>
      <xdr:row>47</xdr:row>
      <xdr:rowOff>142875</xdr:rowOff>
    </xdr:to>
    <xdr:sp>
      <xdr:nvSpPr>
        <xdr:cNvPr id="10" name="Retângulo com Único Canto Aparado 9">
          <a:hlinkClick xmlns:r="http://schemas.openxmlformats.org/officeDocument/2006/relationships" r:id="rId10"/>
        </xdr:cNvPr>
        <xdr:cNvSpPr/>
      </xdr:nvSpPr>
      <xdr:spPr>
        <a:xfrm>
          <a:off x="8772525" y="8857615"/>
          <a:ext cx="829310" cy="44831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51</xdr:row>
      <xdr:rowOff>133350</xdr:rowOff>
    </xdr:from>
    <xdr:to>
      <xdr:col>12</xdr:col>
      <xdr:colOff>1296035</xdr:colOff>
      <xdr:row>53</xdr:row>
      <xdr:rowOff>142875</xdr:rowOff>
    </xdr:to>
    <xdr:sp>
      <xdr:nvSpPr>
        <xdr:cNvPr id="12" name="Retângulo com Único Canto Aparado 9">
          <a:hlinkClick xmlns:r="http://schemas.openxmlformats.org/officeDocument/2006/relationships" r:id="rId11"/>
        </xdr:cNvPr>
        <xdr:cNvSpPr/>
      </xdr:nvSpPr>
      <xdr:spPr>
        <a:xfrm>
          <a:off x="8810625" y="10077450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57</xdr:row>
      <xdr:rowOff>75565</xdr:rowOff>
    </xdr:from>
    <xdr:to>
      <xdr:col>12</xdr:col>
      <xdr:colOff>1296035</xdr:colOff>
      <xdr:row>59</xdr:row>
      <xdr:rowOff>142875</xdr:rowOff>
    </xdr:to>
    <xdr:sp>
      <xdr:nvSpPr>
        <xdr:cNvPr id="13" name="Retângulo com Único Canto Aparado 9">
          <a:hlinkClick xmlns:r="http://schemas.openxmlformats.org/officeDocument/2006/relationships" r:id="rId12"/>
        </xdr:cNvPr>
        <xdr:cNvSpPr/>
      </xdr:nvSpPr>
      <xdr:spPr>
        <a:xfrm>
          <a:off x="8810625" y="11181715"/>
          <a:ext cx="791210" cy="44831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581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22007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581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581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7724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105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80010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105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0111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0111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80111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2778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2778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82778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5255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5255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85255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778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778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78778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206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206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78206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upenet.com.br/concursos/24_SEMUL/" TargetMode="External"/><Relationship Id="rId8" Type="http://schemas.openxmlformats.org/officeDocument/2006/relationships/hyperlink" Target="https://www.institutoaocp.org.br/concursos/254" TargetMode="External"/><Relationship Id="rId7" Type="http://schemas.openxmlformats.org/officeDocument/2006/relationships/hyperlink" Target="https://www.institutoaocp.org.br/concurso.jsp?id=254" TargetMode="External"/><Relationship Id="rId6" Type="http://schemas.openxmlformats.org/officeDocument/2006/relationships/hyperlink" Target="https://www.cebraspe.org.br/concursos/PGM_RECIFE_22_PROCURADOR" TargetMode="External"/><Relationship Id="rId5" Type="http://schemas.openxmlformats.org/officeDocument/2006/relationships/hyperlink" Target="https://www.cebraspe.org.br/concursos/EMPREL_23" TargetMode="External"/><Relationship Id="rId4" Type="http://schemas.openxmlformats.org/officeDocument/2006/relationships/hyperlink" Target="https://www.cebraspe.org.br/concursos/SEDUC_RECIFE_23_PROFESSOR" TargetMode="External"/><Relationship Id="rId3" Type="http://schemas.openxmlformats.org/officeDocument/2006/relationships/hyperlink" Target="https://www.concursosfcc.com.br/concursos/pmrec119/index.html" TargetMode="External"/><Relationship Id="rId2" Type="http://schemas.openxmlformats.org/officeDocument/2006/relationships/hyperlink" Target="https://www.concursosfcc.com.br/concursos/pmrec116/index.html" TargetMode="External"/><Relationship Id="rId12" Type="http://schemas.openxmlformats.org/officeDocument/2006/relationships/hyperlink" Target="https://portal.ibade.selecao.site/edital/ver/70" TargetMode="External"/><Relationship Id="rId11" Type="http://schemas.openxmlformats.org/officeDocument/2006/relationships/hyperlink" Target="https://concursos.ibfc.org.br/informacoes/439/" TargetMode="External"/><Relationship Id="rId10" Type="http://schemas.openxmlformats.org/officeDocument/2006/relationships/hyperlink" Target="https://www.institutoaocp.org.br/concursos/592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upenet.com.br/concursos/24_Selec-SEMUL/" TargetMode="External"/><Relationship Id="rId8" Type="http://schemas.openxmlformats.org/officeDocument/2006/relationships/hyperlink" Target="mailto:http://www.upenet.com.br/concursos/24_Selec-SEMUL/#gsc.tab=0" TargetMode="External"/><Relationship Id="rId7" Type="http://schemas.openxmlformats.org/officeDocument/2006/relationships/hyperlink" Target="mailto:https://institutodarwin.com/portal/descricao-selecao/45/" TargetMode="External"/><Relationship Id="rId6" Type="http://schemas.openxmlformats.org/officeDocument/2006/relationships/hyperlink" Target="https://sites.google.com/recife.pe.gov.br/selecao-simplificada/edital" TargetMode="External"/><Relationship Id="rId5" Type="http://schemas.openxmlformats.org/officeDocument/2006/relationships/hyperlink" Target="https://www.idib.org.br/Concurso.aspx?ID=244" TargetMode="External"/><Relationship Id="rId4" Type="http://schemas.openxmlformats.org/officeDocument/2006/relationships/hyperlink" Target="https://www.idib.org.br/Concurso.aspx?ID=262" TargetMode="External"/><Relationship Id="rId3" Type="http://schemas.openxmlformats.org/officeDocument/2006/relationships/hyperlink" Target="https://desenvolvimentoeconomico.recife.pe.gov.br/selecao-investe" TargetMode="External"/><Relationship Id="rId2" Type="http://schemas.openxmlformats.org/officeDocument/2006/relationships/hyperlink" Target="https://concursos.access.org.br/informacoes/68/" TargetMode="External"/><Relationship Id="rId14" Type="http://schemas.openxmlformats.org/officeDocument/2006/relationships/hyperlink" Target="https://idib.org.br/concursos/prefeitura-de-recife-selecao-publica-simplificada-no-01-2023-seduc-seinfra-sesan-gabpe/" TargetMode="External"/><Relationship Id="rId13" Type="http://schemas.openxmlformats.org/officeDocument/2006/relationships/hyperlink" Target="https://institutodarwin.com/portal/descricao-selecao/44/" TargetMode="External"/><Relationship Id="rId12" Type="http://schemas.openxmlformats.org/officeDocument/2006/relationships/hyperlink" Target="https://institutodarwin.com/portal/descricao-selecao/43/" TargetMode="External"/><Relationship Id="rId11" Type="http://schemas.openxmlformats.org/officeDocument/2006/relationships/hyperlink" Target="https://institutodarwin.com/portal/descricao-selecao/41/" TargetMode="External"/><Relationship Id="rId10" Type="http://schemas.openxmlformats.org/officeDocument/2006/relationships/hyperlink" Target="https://institutodarwin.com/portal/descricao-selecao/45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2"/>
  <sheetViews>
    <sheetView showGridLines="0" workbookViewId="0">
      <selection activeCell="C22" sqref="C22"/>
    </sheetView>
  </sheetViews>
  <sheetFormatPr defaultColWidth="9.14285714285714" defaultRowHeight="15" outlineLevelCol="2"/>
  <sheetData>
    <row r="22" spans="3:3">
      <c r="C22" s="134" t="str">
        <f>'EMPREL - ANALISTAS'!A48</f>
        <v>Atualizada em: 13/09/2024</v>
      </c>
    </row>
  </sheetData>
  <sheetProtection sheet="1" selectLockedCells="1" objects="1"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showGridLines="0" zoomScale="110" zoomScaleNormal="110" topLeftCell="A35" workbookViewId="0">
      <selection activeCell="A55" sqref="A55"/>
    </sheetView>
  </sheetViews>
  <sheetFormatPr defaultColWidth="9" defaultRowHeight="15"/>
  <cols>
    <col min="1" max="1" width="14.2857142857143"/>
    <col min="2" max="2" width="20.5714285714286" customWidth="1"/>
    <col min="3" max="3" width="10.7142857142857" customWidth="1"/>
    <col min="17" max="17" width="11.4285714285714"/>
  </cols>
  <sheetData>
    <row r="1" ht="21" spans="3:13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</row>
    <row r="2" ht="15.75"/>
    <row r="3" spans="3:13">
      <c r="C3" s="89">
        <v>2018</v>
      </c>
      <c r="D3" s="90"/>
      <c r="E3" s="90"/>
      <c r="F3" s="90"/>
      <c r="G3" s="90"/>
      <c r="H3" s="90"/>
      <c r="I3" s="90"/>
      <c r="J3" s="90"/>
      <c r="K3" s="102" t="s">
        <v>1</v>
      </c>
      <c r="L3" s="121">
        <v>45753</v>
      </c>
      <c r="M3" s="122"/>
    </row>
    <row r="4" spans="3:13">
      <c r="C4" s="91" t="s">
        <v>2</v>
      </c>
      <c r="M4" s="104"/>
    </row>
    <row r="5" spans="3:13">
      <c r="C5" s="112" t="s">
        <v>3</v>
      </c>
      <c r="D5" s="113"/>
      <c r="E5" s="113"/>
      <c r="F5" s="113"/>
      <c r="G5" s="113"/>
      <c r="H5" s="113"/>
      <c r="I5" s="113"/>
      <c r="J5" s="113"/>
      <c r="K5" s="113"/>
      <c r="L5" s="113"/>
      <c r="M5" s="123"/>
    </row>
    <row r="6" ht="21.95" customHeight="1" spans="3:13">
      <c r="C6" s="114" t="s">
        <v>4</v>
      </c>
      <c r="D6" s="115"/>
      <c r="E6" s="115"/>
      <c r="F6" s="115"/>
      <c r="G6" s="115"/>
      <c r="H6" s="115"/>
      <c r="I6" s="115"/>
      <c r="J6" s="95"/>
      <c r="K6" s="95"/>
      <c r="L6" s="95"/>
      <c r="M6" s="106"/>
    </row>
    <row r="7" ht="15.75"/>
    <row r="8" spans="3:13">
      <c r="C8" s="89">
        <v>2019</v>
      </c>
      <c r="D8" s="90"/>
      <c r="E8" s="90"/>
      <c r="F8" s="90"/>
      <c r="G8" s="90"/>
      <c r="H8" s="90"/>
      <c r="I8" s="90"/>
      <c r="J8" s="90"/>
      <c r="K8" s="102" t="s">
        <v>1</v>
      </c>
      <c r="L8" s="121">
        <v>46112</v>
      </c>
      <c r="M8" s="122"/>
    </row>
    <row r="9" ht="24" customHeight="1" spans="3:13">
      <c r="C9" s="91" t="s">
        <v>5</v>
      </c>
      <c r="M9" s="104"/>
    </row>
    <row r="10" spans="3:15">
      <c r="C10" s="112" t="s">
        <v>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23"/>
      <c r="O10" t="s">
        <v>6</v>
      </c>
    </row>
    <row r="11" ht="21" customHeight="1" spans="3:13">
      <c r="C11" s="114" t="s">
        <v>7</v>
      </c>
      <c r="D11" s="115"/>
      <c r="E11" s="115"/>
      <c r="F11" s="115"/>
      <c r="G11" s="115"/>
      <c r="H11" s="115"/>
      <c r="I11" s="115"/>
      <c r="J11" s="95"/>
      <c r="K11" s="95"/>
      <c r="L11" s="95"/>
      <c r="M11" s="106"/>
    </row>
    <row r="12" ht="15.75"/>
    <row r="13" spans="3:13">
      <c r="C13" s="89">
        <v>2020</v>
      </c>
      <c r="D13" s="90"/>
      <c r="E13" s="90"/>
      <c r="F13" s="90"/>
      <c r="G13" s="90"/>
      <c r="H13" s="90"/>
      <c r="I13" s="90"/>
      <c r="J13" s="90"/>
      <c r="K13" s="102" t="s">
        <v>1</v>
      </c>
      <c r="L13" s="121">
        <v>46148</v>
      </c>
      <c r="M13" s="122"/>
    </row>
    <row r="14" ht="27" customHeight="1" spans="3:13">
      <c r="C14" s="91" t="s">
        <v>8</v>
      </c>
      <c r="M14" s="104"/>
    </row>
    <row r="15" spans="3:13">
      <c r="C15" s="112" t="s">
        <v>3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23"/>
    </row>
    <row r="16" ht="24.95" customHeight="1" spans="3:13">
      <c r="C16" s="114" t="s">
        <v>9</v>
      </c>
      <c r="D16" s="115"/>
      <c r="E16" s="115"/>
      <c r="F16" s="115"/>
      <c r="G16" s="115"/>
      <c r="H16" s="115"/>
      <c r="I16" s="95"/>
      <c r="J16" s="95"/>
      <c r="K16" s="95"/>
      <c r="L16" s="95"/>
      <c r="M16" s="106"/>
    </row>
    <row r="17" ht="15.75"/>
    <row r="18" spans="3:13">
      <c r="C18" s="89">
        <v>2022</v>
      </c>
      <c r="D18" s="90"/>
      <c r="E18" s="90"/>
      <c r="F18" s="90"/>
      <c r="G18" s="90"/>
      <c r="H18" s="90"/>
      <c r="I18" s="90"/>
      <c r="J18" s="90"/>
      <c r="K18" s="102" t="s">
        <v>1</v>
      </c>
      <c r="L18" s="121" t="s">
        <v>10</v>
      </c>
      <c r="M18" s="122"/>
    </row>
    <row r="19" ht="21" customHeight="1" spans="3:17">
      <c r="C19" s="91" t="s">
        <v>11</v>
      </c>
      <c r="L19" s="124"/>
      <c r="M19" s="125" t="s">
        <v>12</v>
      </c>
      <c r="Q19" s="132"/>
    </row>
    <row r="20" spans="3:17">
      <c r="C20" s="112" t="s">
        <v>3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26"/>
      <c r="Q20" s="133"/>
    </row>
    <row r="21" ht="21.95" customHeight="1" spans="3:17">
      <c r="C21" s="114" t="s">
        <v>13</v>
      </c>
      <c r="D21" s="115"/>
      <c r="E21" s="115"/>
      <c r="F21" s="115"/>
      <c r="G21" s="115"/>
      <c r="H21" s="95"/>
      <c r="I21" s="95"/>
      <c r="J21" s="95"/>
      <c r="K21" s="95"/>
      <c r="L21" s="95"/>
      <c r="M21" s="106"/>
      <c r="Q21" s="133"/>
    </row>
    <row r="22" ht="15.75"/>
    <row r="23" spans="3:13">
      <c r="C23" s="89">
        <v>2023</v>
      </c>
      <c r="D23" s="90"/>
      <c r="E23" s="90"/>
      <c r="F23" s="90"/>
      <c r="G23" s="90"/>
      <c r="H23" s="90"/>
      <c r="I23" s="90"/>
      <c r="J23" s="90"/>
      <c r="K23" s="102" t="s">
        <v>1</v>
      </c>
      <c r="L23" s="121">
        <v>45982</v>
      </c>
      <c r="M23" s="122"/>
    </row>
    <row r="24" ht="21" customHeight="1" spans="3:13">
      <c r="C24" s="91" t="s">
        <v>14</v>
      </c>
      <c r="M24" s="125" t="s">
        <v>12</v>
      </c>
    </row>
    <row r="25" spans="3:13">
      <c r="C25" s="112" t="s">
        <v>3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23"/>
    </row>
    <row r="26" ht="23.1" customHeight="1" spans="3:13">
      <c r="C26" s="114" t="s">
        <v>15</v>
      </c>
      <c r="D26" s="115"/>
      <c r="E26" s="115"/>
      <c r="F26" s="115"/>
      <c r="G26" s="115"/>
      <c r="H26" s="95"/>
      <c r="I26" s="95"/>
      <c r="J26" s="95"/>
      <c r="K26" s="95"/>
      <c r="L26" s="95"/>
      <c r="M26" s="106"/>
    </row>
    <row r="27" ht="15.75"/>
    <row r="28" spans="3:13">
      <c r="C28" s="89">
        <v>2023</v>
      </c>
      <c r="D28" s="90"/>
      <c r="E28" s="90"/>
      <c r="F28" s="90"/>
      <c r="G28" s="90"/>
      <c r="H28" s="90"/>
      <c r="I28" s="90"/>
      <c r="J28" s="90"/>
      <c r="K28" s="102" t="s">
        <v>1</v>
      </c>
      <c r="L28" s="121">
        <v>45940</v>
      </c>
      <c r="M28" s="122"/>
    </row>
    <row r="29" ht="24" customHeight="1" spans="3:13">
      <c r="C29" s="91" t="s">
        <v>16</v>
      </c>
      <c r="M29" s="125" t="s">
        <v>12</v>
      </c>
    </row>
    <row r="30" spans="3:13">
      <c r="C30" s="112" t="s">
        <v>17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26"/>
    </row>
    <row r="31" ht="24" customHeight="1" spans="3:13">
      <c r="C31" s="114" t="s">
        <v>18</v>
      </c>
      <c r="D31" s="115"/>
      <c r="E31" s="115"/>
      <c r="F31" s="115"/>
      <c r="G31" s="115"/>
      <c r="H31" s="115"/>
      <c r="I31" s="115"/>
      <c r="J31" s="115"/>
      <c r="K31" s="115"/>
      <c r="L31" s="95"/>
      <c r="M31" s="106"/>
    </row>
    <row r="32" ht="15.75"/>
    <row r="33" ht="17" customHeight="1" spans="3:13">
      <c r="C33" s="89">
        <v>2023</v>
      </c>
      <c r="D33" s="90"/>
      <c r="E33" s="90"/>
      <c r="F33" s="90"/>
      <c r="G33" s="90"/>
      <c r="H33" s="90"/>
      <c r="I33" s="90"/>
      <c r="J33" s="90"/>
      <c r="K33" s="102" t="s">
        <v>1</v>
      </c>
      <c r="L33" s="121">
        <v>45940</v>
      </c>
      <c r="M33" s="122"/>
    </row>
    <row r="34" ht="25" customHeight="1" spans="3:13">
      <c r="C34" s="91" t="s">
        <v>19</v>
      </c>
      <c r="M34" s="125" t="s">
        <v>12</v>
      </c>
    </row>
    <row r="35" ht="25" customHeight="1" spans="3:13">
      <c r="C35" s="112" t="s">
        <v>3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26"/>
    </row>
    <row r="36" ht="17" customHeight="1" spans="3:13">
      <c r="C36" s="114" t="s">
        <v>20</v>
      </c>
      <c r="D36" s="117"/>
      <c r="E36" s="117"/>
      <c r="F36" s="117"/>
      <c r="G36" s="117"/>
      <c r="H36" s="117"/>
      <c r="I36" s="117"/>
      <c r="J36" s="117"/>
      <c r="K36" s="117"/>
      <c r="L36" s="95"/>
      <c r="M36" s="106"/>
    </row>
    <row r="37" customHeight="1" spans="3:13">
      <c r="C37" s="118"/>
      <c r="K37" s="127"/>
      <c r="L37" s="128"/>
      <c r="M37" s="129"/>
    </row>
    <row r="38" ht="25" customHeight="1" spans="3:13">
      <c r="C38" s="89">
        <v>2024</v>
      </c>
      <c r="D38" s="90"/>
      <c r="E38" s="90"/>
      <c r="F38" s="90"/>
      <c r="G38" s="90"/>
      <c r="H38" s="90"/>
      <c r="I38" s="90"/>
      <c r="J38" s="90"/>
      <c r="K38" s="102" t="s">
        <v>1</v>
      </c>
      <c r="L38" s="130" t="s">
        <v>21</v>
      </c>
      <c r="M38" s="131"/>
    </row>
    <row r="39" spans="2:13">
      <c r="B39" s="9"/>
      <c r="C39" s="91" t="s">
        <v>22</v>
      </c>
      <c r="M39" s="125"/>
    </row>
    <row r="40" spans="3:13">
      <c r="C40" s="112" t="s">
        <v>3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26"/>
    </row>
    <row r="41" ht="27" customHeight="1" spans="3:13">
      <c r="C41" s="119" t="s">
        <v>23</v>
      </c>
      <c r="D41" s="120"/>
      <c r="E41" s="120"/>
      <c r="F41" s="120"/>
      <c r="G41" s="120"/>
      <c r="H41" s="120"/>
      <c r="I41" s="120"/>
      <c r="J41" s="120"/>
      <c r="K41" s="120"/>
      <c r="L41" s="95"/>
      <c r="M41" s="106"/>
    </row>
    <row r="42" ht="15.75"/>
    <row r="43" spans="3:13">
      <c r="C43" s="89">
        <v>2024</v>
      </c>
      <c r="D43" s="90"/>
      <c r="E43" s="90"/>
      <c r="F43" s="90"/>
      <c r="G43" s="90"/>
      <c r="H43" s="90"/>
      <c r="I43" s="90"/>
      <c r="J43" s="90"/>
      <c r="K43" s="102" t="s">
        <v>1</v>
      </c>
      <c r="L43" s="121">
        <v>46204</v>
      </c>
      <c r="M43" s="122"/>
    </row>
    <row r="44" spans="3:13">
      <c r="C44" s="91" t="s">
        <v>14</v>
      </c>
      <c r="M44" s="125" t="s">
        <v>12</v>
      </c>
    </row>
    <row r="45" spans="3:13">
      <c r="C45" s="112" t="s">
        <v>3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26"/>
    </row>
    <row r="46" ht="26" customHeight="1" spans="3:13">
      <c r="C46" s="114" t="s">
        <v>24</v>
      </c>
      <c r="D46" s="115"/>
      <c r="E46" s="115"/>
      <c r="F46" s="115"/>
      <c r="G46" s="115"/>
      <c r="H46" s="115"/>
      <c r="I46" s="115"/>
      <c r="J46" s="115"/>
      <c r="K46" s="115"/>
      <c r="L46" s="95"/>
      <c r="M46" s="106"/>
    </row>
    <row r="47" ht="15.75"/>
    <row r="48" spans="3:13">
      <c r="C48" s="89">
        <v>2024</v>
      </c>
      <c r="D48" s="90"/>
      <c r="E48" s="90"/>
      <c r="F48" s="90"/>
      <c r="G48" s="90"/>
      <c r="H48" s="90"/>
      <c r="I48" s="90"/>
      <c r="J48" s="90"/>
      <c r="K48" s="102" t="s">
        <v>1</v>
      </c>
      <c r="L48" s="121">
        <v>46166</v>
      </c>
      <c r="M48" s="122"/>
    </row>
    <row r="49" spans="3:13">
      <c r="C49" s="91" t="s">
        <v>5</v>
      </c>
      <c r="M49" s="125" t="s">
        <v>12</v>
      </c>
    </row>
    <row r="50" spans="3:13">
      <c r="C50" s="112" t="s">
        <v>3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26"/>
    </row>
    <row r="51" ht="23" customHeight="1" spans="3:13">
      <c r="C51" s="114" t="s">
        <v>25</v>
      </c>
      <c r="D51" s="117"/>
      <c r="E51" s="117"/>
      <c r="F51" s="117"/>
      <c r="G51" s="117"/>
      <c r="H51" s="117"/>
      <c r="I51" s="117"/>
      <c r="J51" s="117"/>
      <c r="K51" s="117"/>
      <c r="L51" s="95"/>
      <c r="M51" s="106"/>
    </row>
    <row r="55" spans="1:1">
      <c r="A55" s="9" t="s">
        <v>26</v>
      </c>
    </row>
  </sheetData>
  <mergeCells count="21">
    <mergeCell ref="C1:M1"/>
    <mergeCell ref="L3:M3"/>
    <mergeCell ref="C6:I6"/>
    <mergeCell ref="L8:M8"/>
    <mergeCell ref="C11:I11"/>
    <mergeCell ref="L13:M13"/>
    <mergeCell ref="C16:H16"/>
    <mergeCell ref="L18:M18"/>
    <mergeCell ref="C21:G21"/>
    <mergeCell ref="L23:M23"/>
    <mergeCell ref="C26:G26"/>
    <mergeCell ref="L28:M28"/>
    <mergeCell ref="C31:K31"/>
    <mergeCell ref="L33:M33"/>
    <mergeCell ref="C36:K36"/>
    <mergeCell ref="L38:M38"/>
    <mergeCell ref="C41:K41"/>
    <mergeCell ref="L43:M43"/>
    <mergeCell ref="C46:K46"/>
    <mergeCell ref="L48:M48"/>
    <mergeCell ref="C51:K51"/>
  </mergeCells>
  <hyperlinks>
    <hyperlink ref="C6" r:id="rId2" display="GESTOR GOVERNAMENTAL E ASSISTENTE DE GESTÃO PÚBLICA"/>
    <hyperlink ref="C16" r:id="rId3" display="ANALISTA, AGENTE, ASSISTENTE E EDUCADOR SOCIAL"/>
    <hyperlink ref="C26" r:id="rId4" display="PROFESSOR I E PROFESSOR II"/>
    <hyperlink ref="C31" r:id="rId5" display="ANALISTA DE INFRAESTRUTURA E SUPORTE E ANALISTA DE SISTEMAS"/>
    <hyperlink ref="C21" r:id="rId6" display="PROCURADOR JUDICIAL MUNICIPAL"/>
    <hyperlink ref="C11" r:id="rId7" display="DIVERSOS CARGOS: NÍVEL MÉDIO, NÍVEL TÉCNICO E NÍVEL SUPERIOR"/>
    <hyperlink ref="C11:I11" r:id="rId8" display="DIVERSOS CARGOS: NÍVEL MÉDIO, NÍVEL TÉCNICO E NÍVEL SUPERIOR"/>
    <hyperlink ref="C41" r:id="rId5" display="DIVERSOS CARGOS: NÍVEL SUPERIOR"/>
    <hyperlink ref="C46" r:id="rId5" display="AUXILIAR DE DESENVOLVIMENTO INFANTIL E NUTRICONISTA ESCOLAR"/>
    <hyperlink ref="C51" r:id="rId5" display="AGENTE COMUNITÁRIO DE SAÚDE E AGENTE DE SAÚDE DE COMBATE AS ENDEMIAS"/>
    <hyperlink ref="C41:K41" r:id="rId9" location="gsc.tab=0" display="DIVERSOS CARGOS: NÍVEL SUPERIOR"/>
    <hyperlink ref="C41:K41" r:id="rId9" location="gsc.tab=0" display="DIVERSOS CARGOS: NÍVEL SUPERIOR"/>
    <hyperlink ref="C46:K46" r:id="rId10" display="AUXILIAR DE DESENVOLVIMENTO INFANTIL E NUTRICONISTA ESCOLAR"/>
    <hyperlink ref="C36" r:id="rId5" display="ASSISTENTE, TÉCNICO E ANALISTA DE PREVIDÊNCIA E ASSISTÊNCIA À SAÚDE"/>
    <hyperlink ref="C36:K36" r:id="rId11" display="ASSISTENTE, TÉCNICO E ANALISTA DE PREVIDÊNCIA E ASSISTÊNCIA À SAÚDE"/>
    <hyperlink ref="C36:K36" r:id="rId11" display="ASSISTENTE, TÉCNICO E ANALISTA DE PREVIDÊNCIA E ASSISTÊNCIA À SAÚDE"/>
    <hyperlink ref="C51:K51" r:id="rId12" display="AGENTE COMUNITÁRIO DE SAÚDE E AGENTE DE SAÚDE DE COMBATE AS ENDEMIAS"/>
  </hyperlink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showGridLines="0" topLeftCell="A45" workbookViewId="0">
      <selection activeCell="A64" sqref="A64"/>
    </sheetView>
  </sheetViews>
  <sheetFormatPr defaultColWidth="9" defaultRowHeight="15"/>
  <cols>
    <col min="2" max="2" width="21.4285714285714" customWidth="1"/>
    <col min="3" max="3" width="10.7142857142857" customWidth="1"/>
    <col min="12" max="12" width="11.4285714285714"/>
    <col min="13" max="13" width="20" customWidth="1"/>
  </cols>
  <sheetData>
    <row r="1" ht="21" spans="3:13">
      <c r="C1" s="88" t="s">
        <v>27</v>
      </c>
      <c r="D1" s="88"/>
      <c r="E1" s="88"/>
      <c r="F1" s="88"/>
      <c r="G1" s="88"/>
      <c r="H1" s="88"/>
      <c r="I1" s="88"/>
      <c r="J1" s="88"/>
      <c r="K1" s="88"/>
      <c r="L1" s="88"/>
      <c r="M1" s="88"/>
    </row>
    <row r="5" ht="15.75"/>
    <row r="6" spans="3:13">
      <c r="C6" s="89">
        <v>2021</v>
      </c>
      <c r="D6" s="90"/>
      <c r="E6" s="90"/>
      <c r="F6" s="90"/>
      <c r="G6" s="90"/>
      <c r="H6" s="90"/>
      <c r="I6" s="90"/>
      <c r="J6" s="90"/>
      <c r="K6" s="90"/>
      <c r="L6" s="102" t="s">
        <v>1</v>
      </c>
      <c r="M6" s="103">
        <v>45753</v>
      </c>
    </row>
    <row r="7" spans="3:13">
      <c r="C7" s="91" t="s">
        <v>28</v>
      </c>
      <c r="M7" s="104"/>
    </row>
    <row r="8" spans="3:13">
      <c r="C8" s="92" t="s">
        <v>29</v>
      </c>
      <c r="D8" s="93"/>
      <c r="E8" s="93"/>
      <c r="F8" s="93"/>
      <c r="G8" s="93"/>
      <c r="H8" s="93"/>
      <c r="I8" s="93"/>
      <c r="J8" s="93"/>
      <c r="K8" s="93"/>
      <c r="L8" s="93"/>
      <c r="M8" s="105"/>
    </row>
    <row r="9" ht="15.75" spans="3:13">
      <c r="C9" s="94"/>
      <c r="D9" s="95"/>
      <c r="E9" s="95"/>
      <c r="F9" s="95"/>
      <c r="G9" s="95"/>
      <c r="H9" s="95"/>
      <c r="I9" s="95"/>
      <c r="J9" s="95"/>
      <c r="K9" s="95"/>
      <c r="L9" s="95"/>
      <c r="M9" s="106"/>
    </row>
    <row r="10" ht="15.75"/>
    <row r="11" spans="3:13">
      <c r="C11" s="89">
        <v>2022</v>
      </c>
      <c r="D11" s="90"/>
      <c r="E11" s="90"/>
      <c r="F11" s="90"/>
      <c r="G11" s="90"/>
      <c r="H11" s="90"/>
      <c r="I11" s="90"/>
      <c r="J11" s="90"/>
      <c r="K11" s="90"/>
      <c r="L11" s="102" t="s">
        <v>1</v>
      </c>
      <c r="M11" s="103">
        <v>45528</v>
      </c>
    </row>
    <row r="12" spans="3:13">
      <c r="C12" s="91" t="s">
        <v>30</v>
      </c>
      <c r="M12" s="104"/>
    </row>
    <row r="13" spans="3:13">
      <c r="C13" s="92" t="s">
        <v>31</v>
      </c>
      <c r="D13" s="93"/>
      <c r="E13" s="93"/>
      <c r="F13" s="93"/>
      <c r="G13" s="93"/>
      <c r="H13" s="93"/>
      <c r="I13" s="93"/>
      <c r="J13" s="93"/>
      <c r="K13" s="93"/>
      <c r="L13" s="93"/>
      <c r="M13" s="105"/>
    </row>
    <row r="14" ht="15.75" spans="3:13"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106"/>
    </row>
    <row r="15" ht="15.75"/>
    <row r="16" spans="3:13">
      <c r="C16" s="89">
        <v>2022</v>
      </c>
      <c r="D16" s="90"/>
      <c r="E16" s="90"/>
      <c r="F16" s="90"/>
      <c r="G16" s="90"/>
      <c r="H16" s="90"/>
      <c r="I16" s="90"/>
      <c r="J16" s="90"/>
      <c r="K16" s="90"/>
      <c r="L16" s="102" t="s">
        <v>1</v>
      </c>
      <c r="M16" s="103">
        <v>45409</v>
      </c>
    </row>
    <row r="17" spans="3:13">
      <c r="C17" s="91" t="s">
        <v>32</v>
      </c>
      <c r="M17" s="104"/>
    </row>
    <row r="18" spans="3:13">
      <c r="C18" s="92" t="s">
        <v>33</v>
      </c>
      <c r="D18" s="93"/>
      <c r="E18" s="93"/>
      <c r="F18" s="93"/>
      <c r="G18" s="93"/>
      <c r="H18" s="93"/>
      <c r="I18" s="93"/>
      <c r="J18" s="93"/>
      <c r="K18" s="93"/>
      <c r="L18" s="93"/>
      <c r="M18" s="105"/>
    </row>
    <row r="19" ht="15.75" spans="3:13"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106"/>
    </row>
    <row r="20" ht="15.75"/>
    <row r="21" spans="3:13">
      <c r="C21" s="89">
        <v>2023</v>
      </c>
      <c r="D21" s="90"/>
      <c r="E21" s="90"/>
      <c r="F21" s="90"/>
      <c r="G21" s="90"/>
      <c r="H21" s="90"/>
      <c r="I21" s="90"/>
      <c r="J21" s="90"/>
      <c r="K21" s="90"/>
      <c r="L21" s="102" t="s">
        <v>1</v>
      </c>
      <c r="M21" s="103">
        <v>45486</v>
      </c>
    </row>
    <row r="22" spans="3:13">
      <c r="C22" s="91" t="s">
        <v>34</v>
      </c>
      <c r="M22" s="104"/>
    </row>
    <row r="23" spans="3:13">
      <c r="C23" s="91" t="s">
        <v>35</v>
      </c>
      <c r="M23" s="104"/>
    </row>
    <row r="24" spans="3:13">
      <c r="C24" s="91" t="s">
        <v>36</v>
      </c>
      <c r="M24" s="104"/>
    </row>
    <row r="25" spans="3:13">
      <c r="C25" s="92" t="s">
        <v>37</v>
      </c>
      <c r="D25" s="96"/>
      <c r="E25" s="96"/>
      <c r="F25" s="96"/>
      <c r="G25" s="96"/>
      <c r="H25" s="96"/>
      <c r="I25" s="96"/>
      <c r="J25" s="96"/>
      <c r="K25" s="96"/>
      <c r="L25" s="96"/>
      <c r="M25" s="107"/>
    </row>
    <row r="26" spans="3:13"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106"/>
    </row>
    <row r="27" ht="15.75"/>
    <row r="28" spans="3:13">
      <c r="C28" s="89">
        <v>2023</v>
      </c>
      <c r="D28" s="90"/>
      <c r="E28" s="90"/>
      <c r="F28" s="90"/>
      <c r="G28" s="90"/>
      <c r="H28" s="90"/>
      <c r="I28" s="90"/>
      <c r="J28" s="90"/>
      <c r="K28" s="90"/>
      <c r="L28" s="102" t="s">
        <v>1</v>
      </c>
      <c r="M28" s="103">
        <v>45711</v>
      </c>
    </row>
    <row r="29" spans="3:13">
      <c r="C29" s="97" t="s">
        <v>38</v>
      </c>
      <c r="M29" s="104"/>
    </row>
    <row r="30" spans="3:13">
      <c r="C30" s="92" t="s">
        <v>33</v>
      </c>
      <c r="D30" s="98"/>
      <c r="E30" s="98"/>
      <c r="F30" s="98"/>
      <c r="G30" s="98"/>
      <c r="H30" s="98"/>
      <c r="I30" s="98"/>
      <c r="J30" s="98"/>
      <c r="K30" s="98"/>
      <c r="L30" s="98"/>
      <c r="M30" s="108"/>
    </row>
    <row r="31" ht="15.75" spans="3:13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106"/>
    </row>
    <row r="32" ht="15.75"/>
    <row r="33" spans="3:13">
      <c r="C33" s="89">
        <v>2024</v>
      </c>
      <c r="D33" s="90"/>
      <c r="E33" s="90"/>
      <c r="F33" s="90"/>
      <c r="G33" s="90"/>
      <c r="H33" s="90"/>
      <c r="I33" s="90"/>
      <c r="J33" s="90"/>
      <c r="K33" s="90"/>
      <c r="L33" s="102" t="s">
        <v>1</v>
      </c>
      <c r="M33" s="103">
        <v>46201</v>
      </c>
    </row>
    <row r="34" spans="3:13">
      <c r="C34" s="91"/>
      <c r="M34" s="109" t="s">
        <v>12</v>
      </c>
    </row>
    <row r="35" spans="3:13">
      <c r="C35" s="91" t="s">
        <v>39</v>
      </c>
      <c r="M35" s="104"/>
    </row>
    <row r="36" s="9" customFormat="1" spans="3:13">
      <c r="C36" s="92" t="s">
        <v>40</v>
      </c>
      <c r="D36" s="98"/>
      <c r="E36" s="98"/>
      <c r="F36" s="98"/>
      <c r="G36" s="98"/>
      <c r="H36" s="98"/>
      <c r="I36" s="98"/>
      <c r="J36" s="98"/>
      <c r="K36" s="98"/>
      <c r="L36" s="98"/>
      <c r="M36" s="108"/>
    </row>
    <row r="37" ht="15.75" spans="3:13"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106"/>
    </row>
    <row r="38" ht="15.75"/>
    <row r="39" spans="3:13">
      <c r="C39" s="89">
        <v>2024</v>
      </c>
      <c r="D39" s="90"/>
      <c r="E39" s="90"/>
      <c r="F39" s="90"/>
      <c r="G39" s="90"/>
      <c r="H39" s="90"/>
      <c r="I39" s="90"/>
      <c r="J39" s="90"/>
      <c r="K39" s="90"/>
      <c r="L39" s="102" t="s">
        <v>1</v>
      </c>
      <c r="M39" s="103">
        <v>46200</v>
      </c>
    </row>
    <row r="40" spans="3:13">
      <c r="C40" s="91" t="s">
        <v>41</v>
      </c>
      <c r="M40" s="104"/>
    </row>
    <row r="41" spans="3:13">
      <c r="C41" s="92" t="s">
        <v>29</v>
      </c>
      <c r="D41" s="98"/>
      <c r="E41" s="98"/>
      <c r="F41" s="98"/>
      <c r="G41" s="98"/>
      <c r="H41" s="98"/>
      <c r="I41" s="98"/>
      <c r="J41" s="98"/>
      <c r="K41" s="98"/>
      <c r="L41" s="98"/>
      <c r="M41" s="108"/>
    </row>
    <row r="42" ht="15.75" spans="3:13"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106"/>
    </row>
    <row r="43" ht="15.75"/>
    <row r="44" spans="3:13">
      <c r="C44" s="89">
        <v>2024</v>
      </c>
      <c r="D44" s="90"/>
      <c r="E44" s="90"/>
      <c r="F44" s="90"/>
      <c r="G44" s="90"/>
      <c r="H44" s="90"/>
      <c r="I44" s="90"/>
      <c r="J44" s="90"/>
      <c r="K44" s="90"/>
      <c r="L44" s="102" t="s">
        <v>1</v>
      </c>
      <c r="M44" s="103">
        <v>46186</v>
      </c>
    </row>
    <row r="45" spans="3:13">
      <c r="C45" s="91" t="s">
        <v>42</v>
      </c>
      <c r="M45" s="109" t="s">
        <v>12</v>
      </c>
    </row>
    <row r="46" spans="3:13">
      <c r="C46" s="91" t="s">
        <v>43</v>
      </c>
      <c r="D46" s="99"/>
      <c r="E46" s="99"/>
      <c r="F46" s="99"/>
      <c r="G46" s="99"/>
      <c r="H46" s="99"/>
      <c r="I46" s="99"/>
      <c r="J46" s="99"/>
      <c r="K46" s="99"/>
      <c r="L46" s="99"/>
      <c r="M46" s="108"/>
    </row>
    <row r="47" spans="3:13">
      <c r="C47" s="92" t="s">
        <v>44</v>
      </c>
      <c r="D47" s="98"/>
      <c r="E47" s="98"/>
      <c r="F47" s="98"/>
      <c r="G47" s="98"/>
      <c r="H47" s="98"/>
      <c r="I47" s="98"/>
      <c r="J47" s="98"/>
      <c r="K47" s="98"/>
      <c r="L47" s="98"/>
      <c r="M47" s="108"/>
    </row>
    <row r="48" ht="15.75" spans="3:13"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106"/>
    </row>
    <row r="49" ht="15.75"/>
    <row r="50" spans="3:13">
      <c r="C50" s="89">
        <v>2024</v>
      </c>
      <c r="D50" s="90"/>
      <c r="E50" s="90"/>
      <c r="F50" s="90"/>
      <c r="G50" s="90"/>
      <c r="H50" s="90"/>
      <c r="I50" s="90"/>
      <c r="J50" s="90"/>
      <c r="K50" s="90"/>
      <c r="L50" s="102" t="s">
        <v>1</v>
      </c>
      <c r="M50" s="103">
        <v>46200</v>
      </c>
    </row>
    <row r="51" spans="3:13">
      <c r="C51" s="91"/>
      <c r="M51" s="109" t="s">
        <v>12</v>
      </c>
    </row>
    <row r="52" spans="3:13">
      <c r="C52" s="91" t="s">
        <v>45</v>
      </c>
      <c r="M52" s="104"/>
    </row>
    <row r="53" spans="3:13">
      <c r="C53" s="92" t="s">
        <v>46</v>
      </c>
      <c r="D53" s="98"/>
      <c r="E53" s="98"/>
      <c r="F53" s="98"/>
      <c r="G53" s="98"/>
      <c r="H53" s="98"/>
      <c r="I53" s="98"/>
      <c r="J53" s="98"/>
      <c r="K53" s="98"/>
      <c r="L53" s="98"/>
      <c r="M53" s="108"/>
    </row>
    <row r="54" ht="15.75" spans="3:13"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106"/>
    </row>
    <row r="55" ht="15.75"/>
    <row r="56" spans="3:13">
      <c r="C56" s="89">
        <v>2024</v>
      </c>
      <c r="D56" s="90"/>
      <c r="E56" s="90"/>
      <c r="F56" s="90"/>
      <c r="G56" s="90"/>
      <c r="H56" s="90"/>
      <c r="I56" s="90"/>
      <c r="J56" s="90"/>
      <c r="K56" s="90"/>
      <c r="L56" s="102" t="s">
        <v>1</v>
      </c>
      <c r="M56" s="103">
        <v>46200</v>
      </c>
    </row>
    <row r="57" spans="3:13">
      <c r="C57" s="97"/>
      <c r="M57" s="109" t="s">
        <v>12</v>
      </c>
    </row>
    <row r="58" spans="3:13">
      <c r="C58" s="97" t="s">
        <v>45</v>
      </c>
      <c r="M58" s="104"/>
    </row>
    <row r="59" spans="3:13">
      <c r="C59" s="92" t="s">
        <v>47</v>
      </c>
      <c r="D59" s="98"/>
      <c r="E59" s="98"/>
      <c r="F59" s="98"/>
      <c r="G59" s="98"/>
      <c r="H59" s="98"/>
      <c r="I59" s="98"/>
      <c r="J59" s="98"/>
      <c r="K59" s="98"/>
      <c r="L59" s="98"/>
      <c r="M59" s="108"/>
    </row>
    <row r="60" ht="15.75" spans="3:13">
      <c r="C60" s="94"/>
      <c r="D60" s="95"/>
      <c r="E60" s="95"/>
      <c r="F60" s="95"/>
      <c r="G60" s="95"/>
      <c r="H60" s="95"/>
      <c r="I60" s="95"/>
      <c r="J60" s="95"/>
      <c r="K60" s="95"/>
      <c r="L60" s="95"/>
      <c r="M60" s="106"/>
    </row>
    <row r="61" spans="3:1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3:13">
      <c r="C62" s="100"/>
      <c r="D62" s="17"/>
      <c r="E62" s="17"/>
      <c r="F62" s="17"/>
      <c r="G62" s="17"/>
      <c r="H62" s="17"/>
      <c r="I62" s="17"/>
      <c r="J62" s="17"/>
      <c r="K62" s="17"/>
      <c r="L62" s="110"/>
      <c r="M62" s="111"/>
    </row>
    <row r="63" spans="3:13">
      <c r="C63" s="101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>
      <c r="A64" s="9" t="s">
        <v>26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</row>
    <row r="65" spans="3:13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2">
      <c r="A66" s="32"/>
      <c r="B66" s="9"/>
    </row>
  </sheetData>
  <mergeCells count="12">
    <mergeCell ref="C1:M1"/>
    <mergeCell ref="C8:M8"/>
    <mergeCell ref="C13:M13"/>
    <mergeCell ref="C18:M18"/>
    <mergeCell ref="C25:M25"/>
    <mergeCell ref="C30:M30"/>
    <mergeCell ref="C36:M36"/>
    <mergeCell ref="C41:M41"/>
    <mergeCell ref="C47:M47"/>
    <mergeCell ref="C53:M53"/>
    <mergeCell ref="C59:M59"/>
    <mergeCell ref="C64:M64"/>
  </mergeCells>
  <hyperlinks>
    <hyperlink ref="C18" r:id="rId2" display="INSTRUTOR DE EDUCAÇÃO PROFISSIONAL"/>
    <hyperlink ref="C8" r:id="rId3" display="DIVERSOS CARGOS "/>
    <hyperlink ref="C25" r:id="rId4" display="ANALISTA, ASSISTENTE E AGENTE "/>
    <hyperlink ref="C13" r:id="rId5" display="AUXILIAR DE DESENVOLVIMENTO INFANTIL , AGENTE DE APOIO AO DESENVOLVIMETO ESCOLAR ESPECIAL"/>
    <hyperlink ref="C30" r:id="rId2" display="INSTRUTOR DE EDUCAÇÃO PROFISSIONAL"/>
    <hyperlink ref="C30:M30" r:id="rId6" display="INSTRUTOR DE EDUCAÇÃO PROFISSIONAL"/>
    <hyperlink ref="C41" r:id="rId2" display="DIVERSOS CARGOS "/>
    <hyperlink ref="C41:M41" r:id="rId6" display="DIVERSOS CARGOS "/>
    <hyperlink ref="C47" r:id="rId2" display="ANALISTA DE CONCESSÕES PÚBLICAS - DIVERSAS ESPECIALIDADES"/>
    <hyperlink ref="C47:M47" r:id="rId6" display="ANALISTA DE CONCESSÕES PÚBLICAS - DIVERSAS ESPECIALIDADES"/>
    <hyperlink ref="C53" r:id="rId2" display="ASSISTENTE EM ACESSIBILIDADE, ASSISTENTE SOCIAL EDUCACIONAL  E PSICÓLOGO"/>
    <hyperlink ref="C53:M53" r:id="rId6" display="ASSISTENTE EM ACESSIBILIDADE, ASSISTENTE SOCIAL EDUCACIONAL  E PSICÓLOGO"/>
    <hyperlink ref="C59" r:id="rId2" display="AGENTE ADMINISTRATIVO ESCOLAR , AGENTE DE APOIO AO DESENVOLVIMETO ESCOLAR ESPECIAL"/>
    <hyperlink ref="C59:M59" r:id="rId6" display="AGENTE ADMINISTRATIVO ESCOLAR , AGENTE DE APOIO AO DESENVOLVIMETO ESCOLAR ESPECIAL"/>
    <hyperlink ref="C36" r:id="rId2" display="COORDENADOR PEDAGÓGICO, PROFESSOR EDUCAÇÃO FÍSICA I E II"/>
    <hyperlink ref="C36:M36" r:id="rId6" display="COORDENADOR PEDAGÓGICO, PROFESSOR EDUCAÇÃO FÍSICA I E II"/>
    <hyperlink ref="C36:M36" r:id="rId7" display="COORDENADOR PEDAGÓGICO, PROFESSOR EDUCAÇÃO FÍSICA I E II"/>
    <hyperlink ref="C36:M36" r:id="rId7" display="COORDENADOR PEDAGÓGICO, PROFESSOR EDUCAÇÃO FÍSICA I E II"/>
    <hyperlink ref="C41:M41" r:id="rId8" display="DIVERSOS CARGOS "/>
    <hyperlink ref="C41:M41" r:id="rId9" location="gsc.tab=0" display="DIVERSOS CARGOS "/>
    <hyperlink ref="C36:M36" r:id="rId2" display="COORDENADOR PEDAGÓGICO, PROFESSOR EDUCAÇÃO FÍSICA I E II"/>
    <hyperlink ref="C36:M36" r:id="rId10" display="COORDENADOR PEDAGÓGICO, PROFESSOR EDUCAÇÃO FÍSICA I E II"/>
    <hyperlink ref="C47:M47" r:id="rId11" display="ANALISTA DE CONCESSÕES PÚBLICAS - DIVERSAS ESPECIALIDADES"/>
    <hyperlink ref="C47:M47" r:id="rId11" display="ANALISTA DE CONCESSÕES PÚBLICAS - DIVERSAS ESPECIALIDADES"/>
    <hyperlink ref="C59:M59" r:id="rId12" display="AGENTE ADMINISTRATIVO ESCOLAR , AGENTE DE APOIO AO DESENVOLVIMETO ESCOLAR ESPECIAL"/>
    <hyperlink ref="C59:M59" r:id="rId12" display="AGENTE ADMINISTRATIVO ESCOLAR , AGENTE DE APOIO AO DESENVOLVIMETO ESCOLAR ESPECIAL"/>
    <hyperlink ref="C53:M53" r:id="rId13" display="ASSISTENTE EM ACESSIBILIDADE, ASSISTENTE SOCIAL EDUCACIONAL  E PSICÓLOGO"/>
    <hyperlink ref="C25:M25" r:id="rId14" display="ANALISTA, ASSISTENTE E AGENTE "/>
  </hyperlink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showGridLines="0" tabSelected="1" workbookViewId="0">
      <selection activeCell="A50" sqref="A50"/>
    </sheetView>
  </sheetViews>
  <sheetFormatPr defaultColWidth="9.14285714285714" defaultRowHeight="12.75" outlineLevelCol="7"/>
  <cols>
    <col min="1" max="4" width="9.14285714285714" style="44"/>
    <col min="5" max="5" width="17.1428571428571" style="44" customWidth="1"/>
    <col min="6" max="6" width="9.28571428571429" style="44" customWidth="1"/>
    <col min="7" max="7" width="9.14285714285714" style="44"/>
    <col min="8" max="8" width="9.14285714285714" style="38"/>
    <col min="9" max="16384" width="9.14285714285714" style="44"/>
  </cols>
  <sheetData>
    <row r="1" s="43" customFormat="1" ht="15" customHeight="1" spans="1:8">
      <c r="A1" s="43" t="s">
        <v>48</v>
      </c>
      <c r="B1" s="43" t="s">
        <v>2</v>
      </c>
      <c r="H1" s="37"/>
    </row>
    <row r="2" s="43" customFormat="1" ht="15" customHeight="1" spans="1:8">
      <c r="A2" s="43" t="s">
        <v>49</v>
      </c>
      <c r="H2" s="37"/>
    </row>
    <row r="3" s="43" customFormat="1" ht="15" customHeight="1" spans="8:8">
      <c r="H3" s="37"/>
    </row>
    <row r="4" s="43" customFormat="1" ht="15" customHeight="1" spans="8:8">
      <c r="H4" s="37"/>
    </row>
    <row r="5" s="43" customFormat="1" ht="15" customHeight="1" spans="1:8">
      <c r="A5" s="43" t="s">
        <v>50</v>
      </c>
      <c r="B5" s="44" t="s">
        <v>51</v>
      </c>
      <c r="H5" s="37"/>
    </row>
    <row r="6" spans="1:2">
      <c r="A6" s="43" t="s">
        <v>52</v>
      </c>
      <c r="B6" s="86">
        <v>61034</v>
      </c>
    </row>
    <row r="7" spans="4:8">
      <c r="D7" s="87" t="s">
        <v>53</v>
      </c>
      <c r="E7" s="87"/>
      <c r="F7" s="87"/>
      <c r="G7" s="87"/>
      <c r="H7" s="41">
        <v>10</v>
      </c>
    </row>
    <row r="8" spans="8:8">
      <c r="H8" s="42"/>
    </row>
    <row r="9" spans="4:8">
      <c r="D9" s="87" t="s">
        <v>54</v>
      </c>
      <c r="E9" s="87"/>
      <c r="F9" s="87"/>
      <c r="G9" s="87"/>
      <c r="H9" s="41">
        <f>131+9+5</f>
        <v>145</v>
      </c>
    </row>
    <row r="11" spans="4:8">
      <c r="D11" s="87" t="s">
        <v>55</v>
      </c>
      <c r="E11" s="87"/>
      <c r="F11" s="87"/>
      <c r="G11" s="87"/>
      <c r="H11" s="41">
        <v>50</v>
      </c>
    </row>
    <row r="13" spans="4:8">
      <c r="D13" s="87" t="s">
        <v>56</v>
      </c>
      <c r="E13" s="87"/>
      <c r="F13" s="87"/>
      <c r="G13" s="87"/>
      <c r="H13" s="41">
        <f>981+9</f>
        <v>990</v>
      </c>
    </row>
    <row r="16" spans="1:6">
      <c r="A16" s="43" t="s">
        <v>50</v>
      </c>
      <c r="B16" s="44" t="s">
        <v>57</v>
      </c>
      <c r="C16" s="43"/>
      <c r="D16" s="43"/>
      <c r="E16" s="43"/>
      <c r="F16" s="43"/>
    </row>
    <row r="17" spans="1:2">
      <c r="A17" s="43" t="s">
        <v>52</v>
      </c>
      <c r="B17" s="86">
        <v>16009</v>
      </c>
    </row>
    <row r="18" spans="4:8">
      <c r="D18" s="87" t="s">
        <v>53</v>
      </c>
      <c r="E18" s="87"/>
      <c r="F18" s="87"/>
      <c r="G18" s="87"/>
      <c r="H18" s="41">
        <v>5</v>
      </c>
    </row>
    <row r="19" spans="8:8">
      <c r="H19" s="42"/>
    </row>
    <row r="20" spans="4:8">
      <c r="D20" s="87" t="s">
        <v>54</v>
      </c>
      <c r="E20" s="87"/>
      <c r="F20" s="87"/>
      <c r="G20" s="87"/>
      <c r="H20" s="41">
        <f>41+3+J25</f>
        <v>44</v>
      </c>
    </row>
    <row r="22" spans="4:8">
      <c r="D22" s="87" t="s">
        <v>55</v>
      </c>
      <c r="E22" s="87"/>
      <c r="F22" s="87"/>
      <c r="G22" s="87"/>
      <c r="H22" s="41">
        <v>9</v>
      </c>
    </row>
    <row r="24" spans="4:8">
      <c r="D24" s="87" t="s">
        <v>56</v>
      </c>
      <c r="E24" s="87"/>
      <c r="F24" s="87"/>
      <c r="G24" s="87"/>
      <c r="H24" s="41">
        <f>138+3</f>
        <v>141</v>
      </c>
    </row>
    <row r="27" spans="1:6">
      <c r="A27" s="43" t="s">
        <v>50</v>
      </c>
      <c r="B27" s="44" t="s">
        <v>58</v>
      </c>
      <c r="C27" s="43"/>
      <c r="D27" s="43"/>
      <c r="E27" s="43"/>
      <c r="F27" s="43"/>
    </row>
    <row r="28" spans="1:2">
      <c r="A28" s="43" t="s">
        <v>52</v>
      </c>
      <c r="B28" s="86">
        <v>61035</v>
      </c>
    </row>
    <row r="29" spans="4:8">
      <c r="D29" s="87" t="s">
        <v>53</v>
      </c>
      <c r="E29" s="87"/>
      <c r="F29" s="87"/>
      <c r="G29" s="87"/>
      <c r="H29" s="41">
        <v>5</v>
      </c>
    </row>
    <row r="30" spans="8:8">
      <c r="H30" s="42"/>
    </row>
    <row r="31" spans="4:8">
      <c r="D31" s="87" t="s">
        <v>54</v>
      </c>
      <c r="E31" s="87"/>
      <c r="F31" s="87"/>
      <c r="G31" s="87"/>
      <c r="H31" s="41">
        <f>92+2</f>
        <v>94</v>
      </c>
    </row>
    <row r="33" spans="4:8">
      <c r="D33" s="87" t="s">
        <v>55</v>
      </c>
      <c r="E33" s="87"/>
      <c r="F33" s="87"/>
      <c r="G33" s="87"/>
      <c r="H33" s="41">
        <v>26</v>
      </c>
    </row>
    <row r="35" spans="4:8">
      <c r="D35" s="87" t="s">
        <v>56</v>
      </c>
      <c r="E35" s="87"/>
      <c r="F35" s="87"/>
      <c r="G35" s="87"/>
      <c r="H35" s="41">
        <f>259+2</f>
        <v>261</v>
      </c>
    </row>
    <row r="38" spans="1:6">
      <c r="A38" s="43" t="s">
        <v>50</v>
      </c>
      <c r="B38" s="44" t="s">
        <v>59</v>
      </c>
      <c r="C38" s="43"/>
      <c r="D38" s="43"/>
      <c r="E38" s="43"/>
      <c r="F38" s="43"/>
    </row>
    <row r="39" spans="1:2">
      <c r="A39" s="43" t="s">
        <v>52</v>
      </c>
      <c r="B39" s="86">
        <v>61074</v>
      </c>
    </row>
    <row r="40" spans="4:8">
      <c r="D40" s="87" t="s">
        <v>53</v>
      </c>
      <c r="E40" s="87"/>
      <c r="F40" s="87"/>
      <c r="G40" s="87"/>
      <c r="H40" s="41">
        <v>5</v>
      </c>
    </row>
    <row r="41" spans="8:8">
      <c r="H41" s="42"/>
    </row>
    <row r="42" spans="4:8">
      <c r="D42" s="87" t="s">
        <v>54</v>
      </c>
      <c r="E42" s="87"/>
      <c r="F42" s="87"/>
      <c r="G42" s="87"/>
      <c r="H42" s="41">
        <f>182+16</f>
        <v>198</v>
      </c>
    </row>
    <row r="44" spans="4:8">
      <c r="D44" s="87" t="s">
        <v>55</v>
      </c>
      <c r="E44" s="87"/>
      <c r="F44" s="87"/>
      <c r="G44" s="87"/>
      <c r="H44" s="41">
        <v>51</v>
      </c>
    </row>
    <row r="46" spans="4:8">
      <c r="D46" s="87" t="s">
        <v>56</v>
      </c>
      <c r="E46" s="87"/>
      <c r="F46" s="87"/>
      <c r="G46" s="87"/>
      <c r="H46" s="41">
        <f>1875+32</f>
        <v>1907</v>
      </c>
    </row>
    <row r="50" ht="15" spans="1:1">
      <c r="A50" s="9" t="s">
        <v>26</v>
      </c>
    </row>
    <row r="51" s="50" customFormat="1" ht="15" spans="1:8">
      <c r="A51" s="9"/>
      <c r="B51" s="9"/>
      <c r="C51" s="9"/>
      <c r="H51" s="49"/>
    </row>
  </sheetData>
  <mergeCells count="16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4"/>
  <sheetViews>
    <sheetView showGridLines="0" topLeftCell="A883" workbookViewId="0">
      <selection activeCell="G924" sqref="G924"/>
    </sheetView>
  </sheetViews>
  <sheetFormatPr defaultColWidth="9.14285714285714" defaultRowHeight="12.75"/>
  <cols>
    <col min="1" max="4" width="9.14285714285714" style="54"/>
    <col min="5" max="5" width="17.1428571428571" style="54" customWidth="1"/>
    <col min="6" max="6" width="9.28571428571429" style="54" customWidth="1"/>
    <col min="7" max="7" width="13.5714285714286" style="54" customWidth="1"/>
    <col min="8" max="8" width="10.1428571428571" style="54" customWidth="1"/>
    <col min="9" max="9" width="9.14285714285714" style="54"/>
    <col min="10" max="16384" width="9.14285714285714" style="55"/>
  </cols>
  <sheetData>
    <row r="1" s="52" customFormat="1" ht="15" customHeight="1" spans="1:2">
      <c r="A1" s="52" t="s">
        <v>48</v>
      </c>
      <c r="B1" s="52" t="s">
        <v>5</v>
      </c>
    </row>
    <row r="2" s="52" customFormat="1" ht="15" customHeight="1" spans="1:1">
      <c r="A2" s="52" t="s">
        <v>60</v>
      </c>
    </row>
    <row r="3" s="52" customFormat="1" ht="15" customHeight="1"/>
    <row r="4" s="52" customFormat="1" ht="15" customHeight="1"/>
    <row r="5" s="52" customFormat="1" ht="15" customHeight="1" spans="1:2">
      <c r="A5" s="52" t="s">
        <v>50</v>
      </c>
      <c r="B5" s="55" t="s">
        <v>61</v>
      </c>
    </row>
    <row r="6" spans="1:9">
      <c r="A6" s="52" t="s">
        <v>52</v>
      </c>
      <c r="B6" s="70">
        <v>14020</v>
      </c>
      <c r="C6" s="55"/>
      <c r="D6" s="55"/>
      <c r="E6" s="55"/>
      <c r="F6" s="55"/>
      <c r="G6" s="55"/>
      <c r="H6" s="55"/>
      <c r="I6" s="55"/>
    </row>
    <row r="7" spans="1:9">
      <c r="A7" s="55"/>
      <c r="B7" s="55"/>
      <c r="C7" s="55"/>
      <c r="D7" s="55"/>
      <c r="E7" s="55"/>
      <c r="F7" s="55"/>
      <c r="G7" s="55"/>
      <c r="H7" s="55"/>
      <c r="I7" s="55"/>
    </row>
    <row r="8" spans="1:9">
      <c r="A8" s="55"/>
      <c r="B8" s="55"/>
      <c r="C8" s="55"/>
      <c r="D8" s="71" t="s">
        <v>53</v>
      </c>
      <c r="E8" s="71"/>
      <c r="F8" s="71"/>
      <c r="G8" s="71"/>
      <c r="H8" s="72">
        <v>1</v>
      </c>
      <c r="I8" s="55"/>
    </row>
    <row r="9" spans="1:9">
      <c r="A9" s="55"/>
      <c r="B9" s="55"/>
      <c r="C9" s="55"/>
      <c r="D9" s="55"/>
      <c r="E9" s="55"/>
      <c r="F9" s="55"/>
      <c r="G9" s="55"/>
      <c r="H9" s="73"/>
      <c r="I9" s="55"/>
    </row>
    <row r="10" spans="1:9">
      <c r="A10" s="55"/>
      <c r="B10" s="55"/>
      <c r="C10" s="55"/>
      <c r="D10" s="71" t="s">
        <v>54</v>
      </c>
      <c r="E10" s="71"/>
      <c r="F10" s="71"/>
      <c r="G10" s="71"/>
      <c r="H10" s="72">
        <v>228</v>
      </c>
      <c r="I10" s="55"/>
    </row>
    <row r="11" spans="1:9">
      <c r="A11" s="55"/>
      <c r="B11" s="55"/>
      <c r="C11" s="55"/>
      <c r="D11" s="55"/>
      <c r="E11" s="55"/>
      <c r="F11" s="55"/>
      <c r="G11" s="55"/>
      <c r="H11" s="55"/>
      <c r="I11" s="55"/>
    </row>
    <row r="12" spans="1:9">
      <c r="A12" s="55"/>
      <c r="B12" s="55"/>
      <c r="C12" s="55"/>
      <c r="D12" s="71" t="s">
        <v>55</v>
      </c>
      <c r="E12" s="71"/>
      <c r="F12" s="71"/>
      <c r="G12" s="71"/>
      <c r="H12" s="72">
        <v>141</v>
      </c>
      <c r="I12" s="55"/>
    </row>
    <row r="13" spans="1:9">
      <c r="A13" s="55"/>
      <c r="B13" s="55"/>
      <c r="C13" s="55"/>
      <c r="D13" s="55"/>
      <c r="E13" s="55"/>
      <c r="F13" s="55"/>
      <c r="G13" s="55"/>
      <c r="H13" s="55"/>
      <c r="I13" s="55"/>
    </row>
    <row r="14" spans="1:9">
      <c r="A14" s="55"/>
      <c r="B14" s="55"/>
      <c r="C14" s="55"/>
      <c r="D14" s="71" t="s">
        <v>56</v>
      </c>
      <c r="E14" s="71"/>
      <c r="F14" s="71"/>
      <c r="G14" s="71"/>
      <c r="H14" s="72">
        <v>263</v>
      </c>
      <c r="I14" s="55"/>
    </row>
    <row r="15" spans="1:9">
      <c r="A15" s="55"/>
      <c r="B15" s="55"/>
      <c r="C15" s="55"/>
      <c r="D15" s="55"/>
      <c r="E15" s="55"/>
      <c r="F15" s="55"/>
      <c r="G15" s="55"/>
      <c r="H15" s="55"/>
      <c r="I15" s="55"/>
    </row>
    <row r="16" spans="1:9">
      <c r="A16" s="55"/>
      <c r="B16" s="55"/>
      <c r="C16" s="55"/>
      <c r="D16" s="55"/>
      <c r="E16" s="55"/>
      <c r="F16" s="55"/>
      <c r="G16" s="55"/>
      <c r="H16" s="55"/>
      <c r="I16" s="55"/>
    </row>
    <row r="17" s="52" customFormat="1" ht="15" customHeight="1" spans="1:2">
      <c r="A17" s="52" t="s">
        <v>50</v>
      </c>
      <c r="B17" s="55" t="s">
        <v>62</v>
      </c>
    </row>
    <row r="18" spans="1:9">
      <c r="A18" s="52" t="s">
        <v>52</v>
      </c>
      <c r="B18" s="70">
        <v>61043</v>
      </c>
      <c r="C18" s="55"/>
      <c r="D18" s="55"/>
      <c r="E18" s="55"/>
      <c r="F18" s="55"/>
      <c r="G18" s="55"/>
      <c r="H18" s="55"/>
      <c r="I18" s="55"/>
    </row>
    <row r="19" spans="1:9">
      <c r="A19" s="55"/>
      <c r="B19" s="55"/>
      <c r="C19" s="55"/>
      <c r="D19" s="55"/>
      <c r="E19" s="55"/>
      <c r="F19" s="55"/>
      <c r="G19" s="55"/>
      <c r="H19" s="55"/>
      <c r="I19" s="55"/>
    </row>
    <row r="20" spans="1:9">
      <c r="A20" s="55"/>
      <c r="B20" s="55"/>
      <c r="C20" s="55"/>
      <c r="D20" s="71" t="s">
        <v>53</v>
      </c>
      <c r="E20" s="71"/>
      <c r="F20" s="71"/>
      <c r="G20" s="71"/>
      <c r="H20" s="72">
        <v>1</v>
      </c>
      <c r="I20" s="55"/>
    </row>
    <row r="21" spans="1:9">
      <c r="A21" s="55"/>
      <c r="B21" s="55"/>
      <c r="C21" s="55"/>
      <c r="D21" s="55"/>
      <c r="E21" s="55"/>
      <c r="F21" s="55"/>
      <c r="G21" s="55"/>
      <c r="H21" s="73"/>
      <c r="I21" s="55"/>
    </row>
    <row r="22" spans="1:9">
      <c r="A22" s="55"/>
      <c r="B22" s="55"/>
      <c r="C22" s="55"/>
      <c r="D22" s="71" t="s">
        <v>54</v>
      </c>
      <c r="E22" s="71"/>
      <c r="F22" s="71"/>
      <c r="G22" s="71"/>
      <c r="H22" s="72">
        <v>10</v>
      </c>
      <c r="I22" s="55"/>
    </row>
    <row r="23" spans="1:9">
      <c r="A23" s="55"/>
      <c r="B23" s="55"/>
      <c r="C23" s="55"/>
      <c r="D23" s="55"/>
      <c r="E23" s="55"/>
      <c r="F23" s="55"/>
      <c r="G23" s="55"/>
      <c r="H23" s="55"/>
      <c r="I23" s="55"/>
    </row>
    <row r="24" spans="1:9">
      <c r="A24" s="55"/>
      <c r="B24" s="55"/>
      <c r="C24" s="55"/>
      <c r="D24" s="71" t="s">
        <v>55</v>
      </c>
      <c r="E24" s="71"/>
      <c r="F24" s="71"/>
      <c r="G24" s="71"/>
      <c r="H24" s="72">
        <v>9</v>
      </c>
      <c r="I24" s="55"/>
    </row>
    <row r="25" spans="1:9">
      <c r="A25" s="55"/>
      <c r="B25" s="55"/>
      <c r="C25" s="55"/>
      <c r="D25" s="55"/>
      <c r="E25" s="55"/>
      <c r="F25" s="55"/>
      <c r="G25" s="55"/>
      <c r="H25" s="55"/>
      <c r="I25" s="55"/>
    </row>
    <row r="26" spans="1:9">
      <c r="A26" s="55"/>
      <c r="B26" s="55"/>
      <c r="C26" s="55"/>
      <c r="D26" s="71" t="s">
        <v>56</v>
      </c>
      <c r="E26" s="71"/>
      <c r="F26" s="71"/>
      <c r="G26" s="71"/>
      <c r="H26" s="72">
        <f>121</f>
        <v>121</v>
      </c>
      <c r="I26" s="55"/>
    </row>
    <row r="27" spans="1:9">
      <c r="A27" s="55"/>
      <c r="B27" s="55"/>
      <c r="C27" s="55"/>
      <c r="D27" s="55"/>
      <c r="E27" s="55"/>
      <c r="F27" s="55"/>
      <c r="G27" s="55"/>
      <c r="H27" s="55"/>
      <c r="I27" s="55"/>
    </row>
    <row r="28" spans="1:9">
      <c r="A28" s="55"/>
      <c r="B28" s="55"/>
      <c r="C28" s="55"/>
      <c r="D28" s="55"/>
      <c r="E28" s="55"/>
      <c r="F28" s="55"/>
      <c r="G28" s="55"/>
      <c r="H28" s="55"/>
      <c r="I28" s="55"/>
    </row>
    <row r="29" s="52" customFormat="1" ht="15" customHeight="1" spans="1:2">
      <c r="A29" s="52" t="s">
        <v>50</v>
      </c>
      <c r="B29" s="55" t="s">
        <v>63</v>
      </c>
    </row>
    <row r="30" spans="1:9">
      <c r="A30" s="52" t="s">
        <v>52</v>
      </c>
      <c r="B30" s="70">
        <v>14010</v>
      </c>
      <c r="C30" s="55"/>
      <c r="D30" s="55"/>
      <c r="E30" s="55"/>
      <c r="F30" s="55"/>
      <c r="G30" s="55"/>
      <c r="H30" s="55"/>
      <c r="I30" s="55"/>
    </row>
    <row r="31" spans="1:9">
      <c r="A31" s="55"/>
      <c r="B31" s="55"/>
      <c r="C31" s="55"/>
      <c r="D31" s="55"/>
      <c r="E31" s="55"/>
      <c r="F31" s="55"/>
      <c r="G31" s="55"/>
      <c r="H31" s="55"/>
      <c r="I31" s="55"/>
    </row>
    <row r="32" spans="1:9">
      <c r="A32" s="55"/>
      <c r="B32" s="55"/>
      <c r="C32" s="55"/>
      <c r="D32" s="71" t="s">
        <v>53</v>
      </c>
      <c r="E32" s="71"/>
      <c r="F32" s="71"/>
      <c r="G32" s="71"/>
      <c r="H32" s="72">
        <v>1</v>
      </c>
      <c r="I32" s="55"/>
    </row>
    <row r="33" spans="1:9">
      <c r="A33" s="55"/>
      <c r="B33" s="55"/>
      <c r="C33" s="55"/>
      <c r="D33" s="55"/>
      <c r="E33" s="55"/>
      <c r="F33" s="55"/>
      <c r="G33" s="55"/>
      <c r="H33" s="73"/>
      <c r="I33" s="55"/>
    </row>
    <row r="34" spans="1:9">
      <c r="A34" s="55"/>
      <c r="B34" s="55"/>
      <c r="C34" s="55"/>
      <c r="D34" s="71" t="s">
        <v>54</v>
      </c>
      <c r="E34" s="71"/>
      <c r="F34" s="71"/>
      <c r="G34" s="71"/>
      <c r="H34" s="72">
        <v>93</v>
      </c>
      <c r="I34" s="55"/>
    </row>
    <row r="35" spans="1:9">
      <c r="A35" s="55"/>
      <c r="B35" s="55"/>
      <c r="C35" s="55"/>
      <c r="D35" s="55"/>
      <c r="E35" s="55"/>
      <c r="F35" s="55"/>
      <c r="G35" s="55"/>
      <c r="H35" s="55"/>
      <c r="I35" s="55"/>
    </row>
    <row r="36" spans="1:9">
      <c r="A36" s="55"/>
      <c r="B36" s="55"/>
      <c r="C36" s="55"/>
      <c r="D36" s="71" t="s">
        <v>55</v>
      </c>
      <c r="E36" s="71"/>
      <c r="F36" s="71"/>
      <c r="G36" s="71"/>
      <c r="H36" s="72">
        <v>66</v>
      </c>
      <c r="I36" s="55"/>
    </row>
    <row r="37" spans="1:9">
      <c r="A37" s="55"/>
      <c r="B37" s="55"/>
      <c r="C37" s="55"/>
      <c r="D37" s="55"/>
      <c r="E37" s="55"/>
      <c r="F37" s="55"/>
      <c r="G37" s="55"/>
      <c r="H37" s="55"/>
      <c r="I37" s="55"/>
    </row>
    <row r="38" spans="1:9">
      <c r="A38" s="55"/>
      <c r="B38" s="55"/>
      <c r="C38" s="55"/>
      <c r="D38" s="71" t="s">
        <v>56</v>
      </c>
      <c r="E38" s="71"/>
      <c r="F38" s="71"/>
      <c r="G38" s="71"/>
      <c r="H38" s="72">
        <f>93</f>
        <v>93</v>
      </c>
      <c r="I38" s="55"/>
    </row>
    <row r="39" spans="1:9">
      <c r="A39" s="55"/>
      <c r="B39" s="55"/>
      <c r="C39" s="55"/>
      <c r="D39" s="55"/>
      <c r="E39" s="55"/>
      <c r="F39" s="55"/>
      <c r="G39" s="55"/>
      <c r="H39" s="55"/>
      <c r="I39" s="55"/>
    </row>
    <row r="40" spans="1:9">
      <c r="A40" s="55"/>
      <c r="B40" s="55"/>
      <c r="C40" s="55"/>
      <c r="D40" s="55"/>
      <c r="E40" s="55"/>
      <c r="F40" s="55"/>
      <c r="G40" s="55"/>
      <c r="H40" s="55"/>
      <c r="I40" s="55"/>
    </row>
    <row r="41" s="52" customFormat="1" ht="15" customHeight="1" spans="1:2">
      <c r="A41" s="52" t="s">
        <v>50</v>
      </c>
      <c r="B41" s="55" t="s">
        <v>64</v>
      </c>
    </row>
    <row r="42" spans="1:9">
      <c r="A42" s="52" t="s">
        <v>52</v>
      </c>
      <c r="B42" s="70">
        <v>14009</v>
      </c>
      <c r="C42" s="55"/>
      <c r="D42" s="55"/>
      <c r="E42" s="55"/>
      <c r="F42" s="55"/>
      <c r="G42" s="55"/>
      <c r="H42" s="55"/>
      <c r="I42" s="55"/>
    </row>
    <row r="43" spans="1:9">
      <c r="A43" s="55"/>
      <c r="B43" s="55"/>
      <c r="C43" s="55"/>
      <c r="D43" s="55"/>
      <c r="E43" s="55"/>
      <c r="F43" s="55"/>
      <c r="G43" s="55"/>
      <c r="H43" s="55"/>
      <c r="I43" s="55"/>
    </row>
    <row r="44" ht="24" customHeight="1" spans="1:9">
      <c r="A44" s="55"/>
      <c r="B44" s="55"/>
      <c r="C44" s="55"/>
      <c r="D44" s="74" t="s">
        <v>65</v>
      </c>
      <c r="E44" s="74"/>
      <c r="F44" s="74"/>
      <c r="G44" s="74"/>
      <c r="H44" s="75">
        <f>I46+I48+I50+I52</f>
        <v>370</v>
      </c>
      <c r="I44" s="55"/>
    </row>
    <row r="45" ht="6" customHeight="1" spans="1:9">
      <c r="A45" s="55"/>
      <c r="B45" s="55"/>
      <c r="C45" s="55"/>
      <c r="D45" s="55"/>
      <c r="E45" s="55"/>
      <c r="F45" s="55"/>
      <c r="G45" s="55"/>
      <c r="H45" s="73"/>
      <c r="I45" s="55"/>
    </row>
    <row r="46" ht="24" customHeight="1" spans="1:9">
      <c r="A46" s="55"/>
      <c r="B46" s="55"/>
      <c r="C46" s="55"/>
      <c r="D46" s="55"/>
      <c r="E46" s="74" t="s">
        <v>66</v>
      </c>
      <c r="F46" s="74"/>
      <c r="G46" s="74"/>
      <c r="H46" s="74"/>
      <c r="I46" s="75">
        <v>52</v>
      </c>
    </row>
    <row r="47" ht="6" customHeight="1" spans="1:9">
      <c r="A47" s="55"/>
      <c r="B47" s="55"/>
      <c r="C47" s="55"/>
      <c r="D47" s="55"/>
      <c r="E47" s="55"/>
      <c r="F47" s="55"/>
      <c r="G47" s="55"/>
      <c r="H47" s="73"/>
      <c r="I47" s="55"/>
    </row>
    <row r="48" ht="24" customHeight="1" spans="1:9">
      <c r="A48" s="55"/>
      <c r="B48" s="55"/>
      <c r="C48" s="55"/>
      <c r="D48" s="55"/>
      <c r="E48" s="74" t="s">
        <v>67</v>
      </c>
      <c r="F48" s="74"/>
      <c r="G48" s="74"/>
      <c r="H48" s="74"/>
      <c r="I48" s="75">
        <f>213+24</f>
        <v>237</v>
      </c>
    </row>
    <row r="49" ht="6" customHeight="1" spans="1:9">
      <c r="A49" s="55"/>
      <c r="B49" s="55"/>
      <c r="C49" s="55"/>
      <c r="D49" s="55"/>
      <c r="E49" s="55"/>
      <c r="F49" s="55"/>
      <c r="G49" s="55"/>
      <c r="H49" s="73"/>
      <c r="I49" s="55"/>
    </row>
    <row r="50" ht="26.1" customHeight="1" spans="1:9">
      <c r="A50" s="55"/>
      <c r="B50" s="55"/>
      <c r="C50" s="55"/>
      <c r="D50" s="55"/>
      <c r="E50" s="74" t="s">
        <v>68</v>
      </c>
      <c r="F50" s="74"/>
      <c r="G50" s="74"/>
      <c r="H50" s="74"/>
      <c r="I50" s="75">
        <f>59+6</f>
        <v>65</v>
      </c>
    </row>
    <row r="51" ht="6" customHeight="1" spans="1:9">
      <c r="A51" s="55"/>
      <c r="B51" s="55"/>
      <c r="C51" s="55"/>
      <c r="D51" s="55"/>
      <c r="E51" s="55"/>
      <c r="F51" s="55"/>
      <c r="G51" s="55"/>
      <c r="H51" s="73"/>
      <c r="I51" s="55"/>
    </row>
    <row r="52" ht="24" customHeight="1" spans="1:9">
      <c r="A52" s="55"/>
      <c r="B52" s="55"/>
      <c r="C52" s="55"/>
      <c r="D52" s="55"/>
      <c r="E52" s="74" t="s">
        <v>69</v>
      </c>
      <c r="F52" s="74"/>
      <c r="G52" s="74"/>
      <c r="H52" s="74"/>
      <c r="I52" s="75">
        <f>14+2</f>
        <v>16</v>
      </c>
    </row>
    <row r="53" spans="1:9">
      <c r="A53" s="55"/>
      <c r="B53" s="55"/>
      <c r="C53" s="55"/>
      <c r="D53" s="55"/>
      <c r="E53" s="55"/>
      <c r="F53" s="55"/>
      <c r="G53" s="55"/>
      <c r="H53" s="73"/>
      <c r="I53" s="77"/>
    </row>
    <row r="54" s="69" customFormat="1" ht="24" customHeight="1" spans="4:8">
      <c r="D54" s="74" t="s">
        <v>70</v>
      </c>
      <c r="E54" s="74"/>
      <c r="F54" s="74"/>
      <c r="G54" s="74"/>
      <c r="H54" s="75">
        <f>I56+I58+I60+I62</f>
        <v>752</v>
      </c>
    </row>
    <row r="55" s="69" customFormat="1" ht="6" customHeight="1" spans="1:8">
      <c r="A55" s="55"/>
      <c r="B55" s="55"/>
      <c r="C55" s="55"/>
      <c r="D55" s="55"/>
      <c r="E55" s="55"/>
      <c r="F55" s="55"/>
      <c r="G55" s="55"/>
      <c r="H55" s="73"/>
    </row>
    <row r="56" s="69" customFormat="1" ht="24" customHeight="1" spans="1:9">
      <c r="A56" s="55"/>
      <c r="B56" s="55"/>
      <c r="C56" s="55"/>
      <c r="D56" s="55"/>
      <c r="E56" s="74" t="s">
        <v>71</v>
      </c>
      <c r="F56" s="74"/>
      <c r="G56" s="74"/>
      <c r="H56" s="74"/>
      <c r="I56" s="75">
        <v>81</v>
      </c>
    </row>
    <row r="57" s="69" customFormat="1" ht="6" customHeight="1" spans="1:8">
      <c r="A57" s="55"/>
      <c r="B57" s="55"/>
      <c r="C57" s="55"/>
      <c r="D57" s="55"/>
      <c r="E57" s="55"/>
      <c r="F57" s="55"/>
      <c r="G57" s="55"/>
      <c r="H57" s="73"/>
    </row>
    <row r="58" s="69" customFormat="1" ht="24" customHeight="1" spans="1:9">
      <c r="A58" s="55"/>
      <c r="B58" s="55"/>
      <c r="C58" s="55"/>
      <c r="D58" s="55"/>
      <c r="E58" s="74" t="s">
        <v>72</v>
      </c>
      <c r="F58" s="74"/>
      <c r="G58" s="74"/>
      <c r="H58" s="74"/>
      <c r="I58" s="75">
        <v>493</v>
      </c>
    </row>
    <row r="59" s="69" customFormat="1" ht="6" customHeight="1" spans="1:8">
      <c r="A59" s="55"/>
      <c r="B59" s="55"/>
      <c r="C59" s="55"/>
      <c r="D59" s="55"/>
      <c r="E59" s="55"/>
      <c r="F59" s="55"/>
      <c r="G59" s="55"/>
      <c r="H59" s="73"/>
    </row>
    <row r="60" s="69" customFormat="1" ht="24" customHeight="1" spans="1:9">
      <c r="A60" s="55"/>
      <c r="B60" s="55"/>
      <c r="C60" s="55"/>
      <c r="D60" s="55"/>
      <c r="E60" s="74" t="s">
        <v>73</v>
      </c>
      <c r="F60" s="74"/>
      <c r="G60" s="74"/>
      <c r="H60" s="74"/>
      <c r="I60" s="75">
        <v>149</v>
      </c>
    </row>
    <row r="61" s="69" customFormat="1" ht="6" customHeight="1" spans="1:8">
      <c r="A61" s="55"/>
      <c r="B61" s="55"/>
      <c r="C61" s="55"/>
      <c r="D61" s="55"/>
      <c r="E61" s="55"/>
      <c r="F61" s="55"/>
      <c r="G61" s="55"/>
      <c r="H61" s="73"/>
    </row>
    <row r="62" s="69" customFormat="1" ht="24" customHeight="1" spans="1:9">
      <c r="A62" s="55"/>
      <c r="B62" s="55"/>
      <c r="C62" s="55"/>
      <c r="D62" s="55"/>
      <c r="E62" s="74" t="s">
        <v>74</v>
      </c>
      <c r="F62" s="74"/>
      <c r="G62" s="74"/>
      <c r="H62" s="74"/>
      <c r="I62" s="75">
        <f>27+2</f>
        <v>29</v>
      </c>
    </row>
    <row r="63" spans="1:9">
      <c r="A63" s="55"/>
      <c r="B63" s="55"/>
      <c r="C63" s="55"/>
      <c r="D63" s="55"/>
      <c r="E63" s="55"/>
      <c r="F63" s="55"/>
      <c r="G63" s="55"/>
      <c r="H63" s="55"/>
      <c r="I63" s="55"/>
    </row>
    <row r="64" ht="24" customHeight="1" spans="1:9">
      <c r="A64" s="55"/>
      <c r="B64" s="55"/>
      <c r="C64" s="55"/>
      <c r="D64" s="76" t="s">
        <v>75</v>
      </c>
      <c r="E64" s="76"/>
      <c r="F64" s="76"/>
      <c r="G64" s="76"/>
      <c r="H64" s="75">
        <v>435</v>
      </c>
      <c r="I64" s="55"/>
    </row>
    <row r="65" spans="1:9">
      <c r="A65" s="55"/>
      <c r="B65" s="55"/>
      <c r="C65" s="55"/>
      <c r="D65" s="55"/>
      <c r="E65" s="55"/>
      <c r="F65" s="55"/>
      <c r="G65" s="55"/>
      <c r="H65" s="55"/>
      <c r="I65" s="55"/>
    </row>
    <row r="66" ht="24" customHeight="1" spans="1:9">
      <c r="A66" s="55"/>
      <c r="B66" s="55"/>
      <c r="C66" s="55"/>
      <c r="D66" s="76" t="s">
        <v>76</v>
      </c>
      <c r="E66" s="76"/>
      <c r="F66" s="76"/>
      <c r="G66" s="76"/>
      <c r="H66" s="75">
        <f>I68+I70+I72+I74</f>
        <v>3628</v>
      </c>
      <c r="I66" s="55"/>
    </row>
    <row r="67" s="69" customFormat="1" ht="6" customHeight="1" spans="1:8">
      <c r="A67" s="55"/>
      <c r="B67" s="55"/>
      <c r="C67" s="55"/>
      <c r="D67" s="55"/>
      <c r="E67" s="55"/>
      <c r="F67" s="55"/>
      <c r="G67" s="55"/>
      <c r="H67" s="73"/>
    </row>
    <row r="68" s="69" customFormat="1" ht="24" customHeight="1" spans="1:9">
      <c r="A68" s="55"/>
      <c r="B68" s="55"/>
      <c r="C68" s="55"/>
      <c r="D68" s="55"/>
      <c r="E68" s="74" t="s">
        <v>77</v>
      </c>
      <c r="F68" s="74"/>
      <c r="G68" s="74"/>
      <c r="H68" s="74"/>
      <c r="I68" s="75">
        <f>211</f>
        <v>211</v>
      </c>
    </row>
    <row r="69" s="69" customFormat="1" ht="6" customHeight="1" spans="1:8">
      <c r="A69" s="55"/>
      <c r="B69" s="55"/>
      <c r="C69" s="55"/>
      <c r="D69" s="55"/>
      <c r="E69" s="55"/>
      <c r="F69" s="55"/>
      <c r="G69" s="55"/>
      <c r="H69" s="73"/>
    </row>
    <row r="70" s="69" customFormat="1" ht="24" customHeight="1" spans="1:9">
      <c r="A70" s="55"/>
      <c r="B70" s="55"/>
      <c r="C70" s="55"/>
      <c r="D70" s="55"/>
      <c r="E70" s="74" t="s">
        <v>78</v>
      </c>
      <c r="F70" s="74"/>
      <c r="G70" s="74"/>
      <c r="H70" s="74"/>
      <c r="I70" s="75">
        <f>2960</f>
        <v>2960</v>
      </c>
    </row>
    <row r="71" s="69" customFormat="1" ht="6" customHeight="1" spans="1:8">
      <c r="A71" s="55"/>
      <c r="B71" s="55"/>
      <c r="C71" s="55"/>
      <c r="D71" s="55"/>
      <c r="E71" s="55"/>
      <c r="F71" s="55"/>
      <c r="G71" s="55"/>
      <c r="H71" s="73"/>
    </row>
    <row r="72" s="69" customFormat="1" ht="27" customHeight="1" spans="1:9">
      <c r="A72" s="55"/>
      <c r="B72" s="55"/>
      <c r="C72" s="55"/>
      <c r="D72" s="55"/>
      <c r="E72" s="74" t="s">
        <v>79</v>
      </c>
      <c r="F72" s="74"/>
      <c r="G72" s="74"/>
      <c r="H72" s="74"/>
      <c r="I72" s="75">
        <v>366</v>
      </c>
    </row>
    <row r="73" s="69" customFormat="1" ht="6" customHeight="1" spans="1:8">
      <c r="A73" s="55"/>
      <c r="B73" s="55"/>
      <c r="C73" s="55"/>
      <c r="D73" s="55"/>
      <c r="E73" s="55"/>
      <c r="F73" s="55"/>
      <c r="G73" s="55"/>
      <c r="H73" s="73"/>
    </row>
    <row r="74" s="69" customFormat="1" ht="26.1" customHeight="1" spans="1:9">
      <c r="A74" s="55"/>
      <c r="B74" s="55"/>
      <c r="C74" s="55"/>
      <c r="D74" s="55"/>
      <c r="E74" s="74" t="s">
        <v>80</v>
      </c>
      <c r="F74" s="74"/>
      <c r="G74" s="74"/>
      <c r="H74" s="74"/>
      <c r="I74" s="75">
        <v>91</v>
      </c>
    </row>
    <row r="75" spans="1:9">
      <c r="A75" s="55"/>
      <c r="B75" s="55"/>
      <c r="C75" s="55"/>
      <c r="D75" s="55"/>
      <c r="E75" s="55"/>
      <c r="F75" s="55"/>
      <c r="G75" s="55"/>
      <c r="H75" s="55"/>
      <c r="I75" s="55"/>
    </row>
    <row r="76" spans="1:9">
      <c r="A76" s="55"/>
      <c r="B76" s="55"/>
      <c r="C76" s="55"/>
      <c r="D76" s="55"/>
      <c r="E76" s="55"/>
      <c r="F76" s="55"/>
      <c r="G76" s="55"/>
      <c r="H76" s="55"/>
      <c r="I76" s="55"/>
    </row>
    <row r="77" s="52" customFormat="1" ht="15" customHeight="1" spans="1:2">
      <c r="A77" s="52" t="s">
        <v>50</v>
      </c>
      <c r="B77" s="55" t="s">
        <v>81</v>
      </c>
    </row>
    <row r="78" spans="1:9">
      <c r="A78" s="52" t="s">
        <v>52</v>
      </c>
      <c r="B78" s="70">
        <v>61053</v>
      </c>
      <c r="C78" s="55"/>
      <c r="D78" s="55"/>
      <c r="E78" s="55"/>
      <c r="F78" s="55"/>
      <c r="G78" s="55"/>
      <c r="H78" s="55"/>
      <c r="I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71" t="s">
        <v>53</v>
      </c>
      <c r="E80" s="71"/>
      <c r="F80" s="71"/>
      <c r="G80" s="71"/>
      <c r="H80" s="72">
        <v>10</v>
      </c>
      <c r="I80" s="55"/>
    </row>
    <row r="81" spans="1:9">
      <c r="A81" s="55"/>
      <c r="B81" s="55"/>
      <c r="C81" s="55"/>
      <c r="D81" s="55"/>
      <c r="E81" s="55"/>
      <c r="F81" s="55"/>
      <c r="G81" s="55"/>
      <c r="H81" s="73"/>
      <c r="I81" s="55"/>
    </row>
    <row r="82" spans="1:9">
      <c r="A82" s="55"/>
      <c r="B82" s="55"/>
      <c r="C82" s="55"/>
      <c r="D82" s="71" t="s">
        <v>54</v>
      </c>
      <c r="E82" s="71"/>
      <c r="F82" s="71"/>
      <c r="G82" s="71"/>
      <c r="H82" s="72">
        <v>264</v>
      </c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71" t="s">
        <v>55</v>
      </c>
      <c r="E84" s="71"/>
      <c r="F84" s="71"/>
      <c r="G84" s="71"/>
      <c r="H84" s="72">
        <v>134</v>
      </c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71" t="s">
        <v>56</v>
      </c>
      <c r="E86" s="71"/>
      <c r="F86" s="71"/>
      <c r="G86" s="71"/>
      <c r="H86" s="72">
        <f>683+7</f>
        <v>690</v>
      </c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="52" customFormat="1" ht="15" customHeight="1" spans="1:2">
      <c r="A89" s="52" t="s">
        <v>50</v>
      </c>
      <c r="B89" s="55" t="s">
        <v>82</v>
      </c>
    </row>
    <row r="90" spans="1:9">
      <c r="A90" s="52" t="s">
        <v>52</v>
      </c>
      <c r="B90" s="70">
        <v>14007</v>
      </c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71" t="s">
        <v>53</v>
      </c>
      <c r="E92" s="71"/>
      <c r="F92" s="71"/>
      <c r="G92" s="71"/>
      <c r="H92" s="72">
        <v>1</v>
      </c>
      <c r="I92" s="55"/>
    </row>
    <row r="93" spans="1:9">
      <c r="A93" s="55"/>
      <c r="B93" s="55"/>
      <c r="C93" s="55"/>
      <c r="D93" s="55"/>
      <c r="E93" s="55"/>
      <c r="F93" s="55"/>
      <c r="G93" s="55"/>
      <c r="H93" s="73"/>
      <c r="I93" s="55"/>
    </row>
    <row r="94" spans="1:9">
      <c r="A94" s="55"/>
      <c r="B94" s="55"/>
      <c r="C94" s="55"/>
      <c r="D94" s="71" t="s">
        <v>54</v>
      </c>
      <c r="E94" s="71"/>
      <c r="F94" s="71"/>
      <c r="G94" s="71"/>
      <c r="H94" s="72">
        <v>36</v>
      </c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71" t="s">
        <v>55</v>
      </c>
      <c r="E96" s="71"/>
      <c r="F96" s="71"/>
      <c r="G96" s="71"/>
      <c r="H96" s="72">
        <v>15</v>
      </c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71" t="s">
        <v>56</v>
      </c>
      <c r="E98" s="71"/>
      <c r="F98" s="71"/>
      <c r="G98" s="71"/>
      <c r="H98" s="72">
        <f>67</f>
        <v>67</v>
      </c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="52" customFormat="1" ht="15" customHeight="1" spans="1:2">
      <c r="A101" s="52" t="s">
        <v>50</v>
      </c>
      <c r="B101" s="55" t="s">
        <v>83</v>
      </c>
    </row>
    <row r="102" spans="1:9">
      <c r="A102" s="52" t="s">
        <v>52</v>
      </c>
      <c r="B102" s="70">
        <v>14008</v>
      </c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71" t="s">
        <v>53</v>
      </c>
      <c r="E104" s="71"/>
      <c r="F104" s="71"/>
      <c r="G104" s="71"/>
      <c r="H104" s="72">
        <v>1</v>
      </c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73"/>
      <c r="I105" s="55"/>
    </row>
    <row r="106" spans="1:9">
      <c r="A106" s="55"/>
      <c r="B106" s="55"/>
      <c r="C106" s="55"/>
      <c r="D106" s="71" t="s">
        <v>54</v>
      </c>
      <c r="E106" s="71"/>
      <c r="F106" s="71"/>
      <c r="G106" s="71"/>
      <c r="H106" s="72">
        <v>4</v>
      </c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71" t="s">
        <v>55</v>
      </c>
      <c r="E108" s="71"/>
      <c r="F108" s="71"/>
      <c r="G108" s="71"/>
      <c r="H108" s="72">
        <v>1</v>
      </c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71" t="s">
        <v>56</v>
      </c>
      <c r="E110" s="71"/>
      <c r="F110" s="71"/>
      <c r="G110" s="71"/>
      <c r="H110" s="72">
        <f>6</f>
        <v>6</v>
      </c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="52" customFormat="1" ht="15" customHeight="1" spans="1:2">
      <c r="A113" s="52" t="s">
        <v>50</v>
      </c>
      <c r="B113" s="55" t="s">
        <v>84</v>
      </c>
    </row>
    <row r="114" spans="1:9">
      <c r="A114" s="52" t="s">
        <v>52</v>
      </c>
      <c r="B114" s="70">
        <v>14015</v>
      </c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71" t="s">
        <v>53</v>
      </c>
      <c r="E116" s="71"/>
      <c r="F116" s="71"/>
      <c r="G116" s="71"/>
      <c r="H116" s="72">
        <v>1</v>
      </c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73"/>
      <c r="I117" s="55"/>
    </row>
    <row r="118" spans="1:9">
      <c r="A118" s="55"/>
      <c r="B118" s="55"/>
      <c r="C118" s="55"/>
      <c r="D118" s="71" t="s">
        <v>54</v>
      </c>
      <c r="E118" s="71"/>
      <c r="F118" s="71"/>
      <c r="G118" s="71"/>
      <c r="H118" s="72">
        <v>0</v>
      </c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71" t="s">
        <v>55</v>
      </c>
      <c r="E120" s="71"/>
      <c r="F120" s="71"/>
      <c r="G120" s="71"/>
      <c r="H120" s="72">
        <v>0</v>
      </c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71" t="s">
        <v>56</v>
      </c>
      <c r="E122" s="71"/>
      <c r="F122" s="71"/>
      <c r="G122" s="71"/>
      <c r="H122" s="72">
        <f>3</f>
        <v>3</v>
      </c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="52" customFormat="1" ht="15" customHeight="1" spans="1:2">
      <c r="A125" s="52" t="s">
        <v>50</v>
      </c>
      <c r="B125" s="55" t="s">
        <v>85</v>
      </c>
    </row>
    <row r="126" spans="1:9">
      <c r="A126" s="52" t="s">
        <v>52</v>
      </c>
      <c r="B126" s="70">
        <v>14019</v>
      </c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71" t="s">
        <v>53</v>
      </c>
      <c r="E128" s="71"/>
      <c r="F128" s="71"/>
      <c r="G128" s="71"/>
      <c r="H128" s="72">
        <v>1</v>
      </c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73"/>
      <c r="I129" s="55"/>
    </row>
    <row r="130" spans="1:9">
      <c r="A130" s="55"/>
      <c r="B130" s="55"/>
      <c r="C130" s="55"/>
      <c r="D130" s="71" t="s">
        <v>54</v>
      </c>
      <c r="E130" s="71"/>
      <c r="F130" s="71"/>
      <c r="G130" s="71"/>
      <c r="H130" s="72">
        <v>0</v>
      </c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71" t="s">
        <v>55</v>
      </c>
      <c r="E132" s="71"/>
      <c r="F132" s="71"/>
      <c r="G132" s="71"/>
      <c r="H132" s="72">
        <v>0</v>
      </c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71" t="s">
        <v>56</v>
      </c>
      <c r="E134" s="71"/>
      <c r="F134" s="71"/>
      <c r="G134" s="71"/>
      <c r="H134" s="72">
        <f>26</f>
        <v>26</v>
      </c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="52" customFormat="1" ht="15" customHeight="1" spans="1:2">
      <c r="A137" s="52" t="s">
        <v>50</v>
      </c>
      <c r="B137" s="55" t="s">
        <v>86</v>
      </c>
    </row>
    <row r="138" spans="1:9">
      <c r="A138" s="52" t="s">
        <v>52</v>
      </c>
      <c r="B138" s="70">
        <v>14006</v>
      </c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71" t="s">
        <v>53</v>
      </c>
      <c r="E140" s="71"/>
      <c r="F140" s="71"/>
      <c r="G140" s="71"/>
      <c r="H140" s="72">
        <v>1</v>
      </c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73"/>
      <c r="I141" s="55"/>
    </row>
    <row r="142" spans="1:9">
      <c r="A142" s="55"/>
      <c r="B142" s="55"/>
      <c r="C142" s="55"/>
      <c r="D142" s="71" t="s">
        <v>54</v>
      </c>
      <c r="E142" s="71"/>
      <c r="F142" s="71"/>
      <c r="G142" s="71"/>
      <c r="H142" s="72">
        <v>29</v>
      </c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71" t="s">
        <v>55</v>
      </c>
      <c r="E144" s="71"/>
      <c r="F144" s="71"/>
      <c r="G144" s="71"/>
      <c r="H144" s="72">
        <v>8</v>
      </c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71" t="s">
        <v>56</v>
      </c>
      <c r="E146" s="71"/>
      <c r="F146" s="71"/>
      <c r="G146" s="71"/>
      <c r="H146" s="72">
        <f>244+2</f>
        <v>246</v>
      </c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="52" customFormat="1" ht="15" customHeight="1" spans="1:2">
      <c r="A149" s="52" t="s">
        <v>50</v>
      </c>
      <c r="B149" s="55" t="s">
        <v>87</v>
      </c>
    </row>
    <row r="150" spans="1:9">
      <c r="A150" s="52" t="s">
        <v>52</v>
      </c>
      <c r="B150" s="70">
        <v>14011</v>
      </c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71" t="s">
        <v>53</v>
      </c>
      <c r="E152" s="71"/>
      <c r="F152" s="71"/>
      <c r="G152" s="71"/>
      <c r="H152" s="72">
        <v>1</v>
      </c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73"/>
      <c r="I153" s="55"/>
    </row>
    <row r="154" spans="1:9">
      <c r="A154" s="55"/>
      <c r="B154" s="55"/>
      <c r="C154" s="55"/>
      <c r="D154" s="71" t="s">
        <v>54</v>
      </c>
      <c r="E154" s="71"/>
      <c r="F154" s="71"/>
      <c r="G154" s="71"/>
      <c r="H154" s="72">
        <v>0</v>
      </c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71" t="s">
        <v>55</v>
      </c>
      <c r="E156" s="71"/>
      <c r="F156" s="71"/>
      <c r="G156" s="71"/>
      <c r="H156" s="72">
        <v>0</v>
      </c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71" t="s">
        <v>56</v>
      </c>
      <c r="E158" s="71"/>
      <c r="F158" s="71"/>
      <c r="G158" s="71"/>
      <c r="H158" s="72">
        <f>13</f>
        <v>13</v>
      </c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="52" customFormat="1" ht="15" customHeight="1" spans="1:2">
      <c r="A161" s="52" t="s">
        <v>50</v>
      </c>
      <c r="B161" s="55" t="s">
        <v>88</v>
      </c>
    </row>
    <row r="162" spans="1:9">
      <c r="A162" s="52" t="s">
        <v>52</v>
      </c>
      <c r="B162" s="70">
        <v>61054</v>
      </c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71" t="s">
        <v>53</v>
      </c>
      <c r="E164" s="71"/>
      <c r="F164" s="71"/>
      <c r="G164" s="71"/>
      <c r="H164" s="72">
        <v>1</v>
      </c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73"/>
      <c r="I165" s="55"/>
    </row>
    <row r="166" spans="1:9">
      <c r="A166" s="55"/>
      <c r="B166" s="55"/>
      <c r="C166" s="55"/>
      <c r="D166" s="71" t="s">
        <v>54</v>
      </c>
      <c r="E166" s="71"/>
      <c r="F166" s="71"/>
      <c r="G166" s="71"/>
      <c r="H166" s="72">
        <v>4</v>
      </c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71" t="s">
        <v>55</v>
      </c>
      <c r="E168" s="71"/>
      <c r="F168" s="71"/>
      <c r="G168" s="71"/>
      <c r="H168" s="72">
        <v>2</v>
      </c>
      <c r="I168" s="55"/>
    </row>
    <row r="169" spans="1:9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>
      <c r="A170" s="55"/>
      <c r="B170" s="55"/>
      <c r="C170" s="55"/>
      <c r="D170" s="71" t="s">
        <v>56</v>
      </c>
      <c r="E170" s="71"/>
      <c r="F170" s="71"/>
      <c r="G170" s="71"/>
      <c r="H170" s="72">
        <f>29</f>
        <v>29</v>
      </c>
      <c r="I170" s="55"/>
    </row>
    <row r="171" spans="1:9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>
      <c r="A172" s="55"/>
      <c r="B172" s="55"/>
      <c r="C172" s="55"/>
      <c r="D172" s="55"/>
      <c r="E172" s="55"/>
      <c r="F172" s="55"/>
      <c r="G172" s="55"/>
      <c r="H172" s="55"/>
      <c r="I172" s="55"/>
    </row>
    <row r="173" s="52" customFormat="1" ht="15" customHeight="1" spans="1:2">
      <c r="A173" s="52" t="s">
        <v>50</v>
      </c>
      <c r="B173" s="55" t="s">
        <v>89</v>
      </c>
    </row>
    <row r="174" spans="1:9">
      <c r="A174" s="52" t="s">
        <v>52</v>
      </c>
      <c r="B174" s="70">
        <v>14017</v>
      </c>
      <c r="C174" s="55"/>
      <c r="D174" s="55"/>
      <c r="E174" s="55"/>
      <c r="F174" s="55"/>
      <c r="G174" s="55"/>
      <c r="H174" s="55"/>
      <c r="I174" s="55"/>
    </row>
    <row r="175" spans="1:9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>
      <c r="A176" s="55"/>
      <c r="B176" s="55"/>
      <c r="C176" s="55"/>
      <c r="D176" s="71" t="s">
        <v>53</v>
      </c>
      <c r="E176" s="71"/>
      <c r="F176" s="71"/>
      <c r="G176" s="71"/>
      <c r="H176" s="72">
        <v>1</v>
      </c>
      <c r="I176" s="55"/>
    </row>
    <row r="177" spans="1:9">
      <c r="A177" s="55"/>
      <c r="B177" s="55"/>
      <c r="C177" s="55"/>
      <c r="D177" s="55"/>
      <c r="E177" s="55"/>
      <c r="F177" s="55"/>
      <c r="G177" s="55"/>
      <c r="H177" s="73"/>
      <c r="I177" s="55"/>
    </row>
    <row r="178" spans="1:9">
      <c r="A178" s="55"/>
      <c r="B178" s="55"/>
      <c r="C178" s="55"/>
      <c r="D178" s="71" t="s">
        <v>54</v>
      </c>
      <c r="E178" s="71"/>
      <c r="F178" s="71"/>
      <c r="G178" s="71"/>
      <c r="H178" s="72">
        <v>2</v>
      </c>
      <c r="I178" s="55"/>
    </row>
    <row r="179" spans="1:9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>
      <c r="A180" s="55"/>
      <c r="B180" s="55"/>
      <c r="C180" s="55"/>
      <c r="D180" s="71" t="s">
        <v>55</v>
      </c>
      <c r="E180" s="71"/>
      <c r="F180" s="71"/>
      <c r="G180" s="71"/>
      <c r="H180" s="72">
        <v>2</v>
      </c>
      <c r="I180" s="55"/>
    </row>
    <row r="181" spans="1:9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>
      <c r="A182" s="55"/>
      <c r="B182" s="55"/>
      <c r="C182" s="55"/>
      <c r="D182" s="71" t="s">
        <v>56</v>
      </c>
      <c r="E182" s="71"/>
      <c r="F182" s="71"/>
      <c r="G182" s="71"/>
      <c r="H182" s="72">
        <f>87+2</f>
        <v>89</v>
      </c>
      <c r="I182" s="55"/>
    </row>
    <row r="183" spans="1:9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>
      <c r="A184" s="55"/>
      <c r="B184" s="55"/>
      <c r="C184" s="55"/>
      <c r="D184" s="55"/>
      <c r="E184" s="55"/>
      <c r="F184" s="55"/>
      <c r="G184" s="55"/>
      <c r="H184" s="55"/>
      <c r="I184" s="55"/>
    </row>
    <row r="185" s="52" customFormat="1" ht="15" customHeight="1" spans="1:2">
      <c r="A185" s="52" t="s">
        <v>50</v>
      </c>
      <c r="B185" s="55" t="s">
        <v>90</v>
      </c>
    </row>
    <row r="186" spans="1:9">
      <c r="A186" s="52" t="s">
        <v>52</v>
      </c>
      <c r="B186" s="70">
        <v>14014</v>
      </c>
      <c r="C186" s="55"/>
      <c r="D186" s="55"/>
      <c r="E186" s="55"/>
      <c r="F186" s="55"/>
      <c r="G186" s="55"/>
      <c r="H186" s="55"/>
      <c r="I186" s="55"/>
    </row>
    <row r="187" spans="1:9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>
      <c r="A188" s="55"/>
      <c r="B188" s="55"/>
      <c r="C188" s="55"/>
      <c r="D188" s="71" t="s">
        <v>53</v>
      </c>
      <c r="E188" s="71"/>
      <c r="F188" s="71"/>
      <c r="G188" s="71"/>
      <c r="H188" s="72">
        <v>1</v>
      </c>
      <c r="I188" s="55"/>
    </row>
    <row r="189" spans="1:9">
      <c r="A189" s="55"/>
      <c r="B189" s="55"/>
      <c r="C189" s="55"/>
      <c r="D189" s="55"/>
      <c r="E189" s="55"/>
      <c r="F189" s="55"/>
      <c r="G189" s="55"/>
      <c r="H189" s="73"/>
      <c r="I189" s="55"/>
    </row>
    <row r="190" spans="1:9">
      <c r="A190" s="55"/>
      <c r="B190" s="55"/>
      <c r="C190" s="55"/>
      <c r="D190" s="71" t="s">
        <v>54</v>
      </c>
      <c r="E190" s="71"/>
      <c r="F190" s="71"/>
      <c r="G190" s="71"/>
      <c r="H190" s="72">
        <v>16</v>
      </c>
      <c r="I190" s="55"/>
    </row>
    <row r="191" spans="1:9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>
      <c r="A192" s="55"/>
      <c r="B192" s="55"/>
      <c r="C192" s="55"/>
      <c r="D192" s="71" t="s">
        <v>55</v>
      </c>
      <c r="E192" s="71"/>
      <c r="F192" s="71"/>
      <c r="G192" s="71"/>
      <c r="H192" s="72">
        <v>4</v>
      </c>
      <c r="I192" s="55"/>
    </row>
    <row r="193" spans="1:9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>
      <c r="A194" s="55"/>
      <c r="B194" s="55"/>
      <c r="C194" s="55"/>
      <c r="D194" s="71" t="s">
        <v>56</v>
      </c>
      <c r="E194" s="71"/>
      <c r="F194" s="71"/>
      <c r="G194" s="71"/>
      <c r="H194" s="72">
        <f>16</f>
        <v>16</v>
      </c>
      <c r="I194" s="55"/>
    </row>
    <row r="195" spans="1:9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>
      <c r="A196" s="55"/>
      <c r="B196" s="55"/>
      <c r="C196" s="55"/>
      <c r="D196" s="55"/>
      <c r="E196" s="55"/>
      <c r="F196" s="55"/>
      <c r="G196" s="55"/>
      <c r="H196" s="55"/>
      <c r="I196" s="55"/>
    </row>
    <row r="197" s="52" customFormat="1" ht="15" customHeight="1" spans="1:2">
      <c r="A197" s="52" t="s">
        <v>50</v>
      </c>
      <c r="B197" s="55" t="s">
        <v>91</v>
      </c>
    </row>
    <row r="198" spans="1:9">
      <c r="A198" s="52" t="s">
        <v>52</v>
      </c>
      <c r="B198" s="70">
        <v>15018</v>
      </c>
      <c r="C198" s="55"/>
      <c r="D198" s="55"/>
      <c r="E198" s="55"/>
      <c r="F198" s="55"/>
      <c r="G198" s="55"/>
      <c r="H198" s="55"/>
      <c r="I198" s="55"/>
    </row>
    <row r="199" spans="1:9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>
      <c r="A200" s="55"/>
      <c r="B200" s="55"/>
      <c r="C200" s="55"/>
      <c r="D200" s="71" t="s">
        <v>53</v>
      </c>
      <c r="E200" s="71"/>
      <c r="F200" s="71"/>
      <c r="G200" s="71"/>
      <c r="H200" s="72">
        <v>1</v>
      </c>
      <c r="I200" s="55"/>
    </row>
    <row r="201" spans="1:9">
      <c r="A201" s="55"/>
      <c r="B201" s="55"/>
      <c r="C201" s="55"/>
      <c r="D201" s="55"/>
      <c r="E201" s="55"/>
      <c r="F201" s="55"/>
      <c r="G201" s="55"/>
      <c r="H201" s="73"/>
      <c r="I201" s="55"/>
    </row>
    <row r="202" spans="1:9">
      <c r="A202" s="55"/>
      <c r="B202" s="55"/>
      <c r="C202" s="55"/>
      <c r="D202" s="71" t="s">
        <v>54</v>
      </c>
      <c r="E202" s="71"/>
      <c r="F202" s="71"/>
      <c r="G202" s="71"/>
      <c r="H202" s="72">
        <v>4</v>
      </c>
      <c r="I202" s="55"/>
    </row>
    <row r="203" spans="1:9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>
      <c r="A204" s="55"/>
      <c r="B204" s="55"/>
      <c r="C204" s="55"/>
      <c r="D204" s="71" t="s">
        <v>55</v>
      </c>
      <c r="E204" s="71"/>
      <c r="F204" s="71"/>
      <c r="G204" s="71"/>
      <c r="H204" s="72">
        <v>1</v>
      </c>
      <c r="I204" s="55"/>
    </row>
    <row r="205" spans="1:9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>
      <c r="A206" s="55"/>
      <c r="B206" s="55"/>
      <c r="C206" s="55"/>
      <c r="D206" s="71" t="s">
        <v>56</v>
      </c>
      <c r="E206" s="71"/>
      <c r="F206" s="71"/>
      <c r="G206" s="71"/>
      <c r="H206" s="72">
        <v>54</v>
      </c>
      <c r="I206" s="55"/>
    </row>
    <row r="207" spans="1:9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>
      <c r="A208" s="55"/>
      <c r="B208" s="55"/>
      <c r="C208" s="55"/>
      <c r="D208" s="55"/>
      <c r="E208" s="55"/>
      <c r="F208" s="55"/>
      <c r="G208" s="55"/>
      <c r="H208" s="55"/>
      <c r="I208" s="55"/>
    </row>
    <row r="209" s="52" customFormat="1" ht="15" customHeight="1" spans="1:2">
      <c r="A209" s="52" t="s">
        <v>50</v>
      </c>
      <c r="B209" s="55" t="s">
        <v>92</v>
      </c>
    </row>
    <row r="210" spans="1:9">
      <c r="A210" s="52" t="s">
        <v>52</v>
      </c>
      <c r="B210" s="70">
        <v>61041</v>
      </c>
      <c r="C210" s="55"/>
      <c r="D210" s="55"/>
      <c r="E210" s="55"/>
      <c r="F210" s="55"/>
      <c r="G210" s="55"/>
      <c r="H210" s="55"/>
      <c r="I210" s="55"/>
    </row>
    <row r="211" spans="1:9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>
      <c r="A212" s="55"/>
      <c r="B212" s="55"/>
      <c r="C212" s="55"/>
      <c r="D212" s="71" t="s">
        <v>53</v>
      </c>
      <c r="E212" s="71"/>
      <c r="F212" s="71"/>
      <c r="G212" s="71"/>
      <c r="H212" s="72">
        <v>1</v>
      </c>
      <c r="I212" s="55"/>
    </row>
    <row r="213" spans="1:9">
      <c r="A213" s="55"/>
      <c r="B213" s="55"/>
      <c r="C213" s="55"/>
      <c r="D213" s="55"/>
      <c r="E213" s="55"/>
      <c r="F213" s="55"/>
      <c r="G213" s="55"/>
      <c r="H213" s="73"/>
      <c r="I213" s="55"/>
    </row>
    <row r="214" spans="1:9">
      <c r="A214" s="55"/>
      <c r="B214" s="55"/>
      <c r="C214" s="55"/>
      <c r="D214" s="71" t="s">
        <v>54</v>
      </c>
      <c r="E214" s="71"/>
      <c r="F214" s="71"/>
      <c r="G214" s="71"/>
      <c r="H214" s="72">
        <v>41</v>
      </c>
      <c r="I214" s="55"/>
    </row>
    <row r="215" spans="1:9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>
      <c r="A216" s="55"/>
      <c r="B216" s="55"/>
      <c r="C216" s="55"/>
      <c r="D216" s="71" t="s">
        <v>55</v>
      </c>
      <c r="E216" s="71"/>
      <c r="F216" s="71"/>
      <c r="G216" s="71"/>
      <c r="H216" s="72">
        <v>25</v>
      </c>
      <c r="I216" s="55"/>
    </row>
    <row r="217" spans="1:9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>
      <c r="A218" s="55"/>
      <c r="B218" s="55"/>
      <c r="C218" s="55"/>
      <c r="D218" s="71" t="s">
        <v>56</v>
      </c>
      <c r="E218" s="71"/>
      <c r="F218" s="71"/>
      <c r="G218" s="71"/>
      <c r="H218" s="72">
        <v>70</v>
      </c>
      <c r="I218" s="55"/>
    </row>
    <row r="219" spans="1:9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>
      <c r="A220" s="55"/>
      <c r="B220" s="55"/>
      <c r="C220" s="55"/>
      <c r="D220" s="55"/>
      <c r="E220" s="55"/>
      <c r="F220" s="55"/>
      <c r="G220" s="55"/>
      <c r="H220" s="55"/>
      <c r="I220" s="55"/>
    </row>
    <row r="221" s="52" customFormat="1" ht="15" customHeight="1" spans="1:2">
      <c r="A221" s="52" t="s">
        <v>50</v>
      </c>
      <c r="B221" s="55" t="s">
        <v>93</v>
      </c>
    </row>
    <row r="222" spans="1:9">
      <c r="A222" s="52" t="s">
        <v>52</v>
      </c>
      <c r="B222" s="70">
        <v>16004</v>
      </c>
      <c r="C222" s="55"/>
      <c r="D222" s="55"/>
      <c r="E222" s="55"/>
      <c r="F222" s="55"/>
      <c r="G222" s="55"/>
      <c r="H222" s="55"/>
      <c r="I222" s="55"/>
    </row>
    <row r="223" spans="1:9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>
      <c r="A224" s="55"/>
      <c r="B224" s="55"/>
      <c r="C224" s="55"/>
      <c r="D224" s="71" t="s">
        <v>53</v>
      </c>
      <c r="E224" s="71"/>
      <c r="F224" s="71"/>
      <c r="G224" s="71"/>
      <c r="H224" s="72">
        <v>1</v>
      </c>
      <c r="I224" s="55"/>
    </row>
    <row r="225" spans="1:9">
      <c r="A225" s="55"/>
      <c r="B225" s="55"/>
      <c r="C225" s="55"/>
      <c r="D225" s="55"/>
      <c r="E225" s="55"/>
      <c r="F225" s="55"/>
      <c r="G225" s="55"/>
      <c r="H225" s="73"/>
      <c r="I225" s="55"/>
    </row>
    <row r="226" spans="1:9">
      <c r="A226" s="55"/>
      <c r="B226" s="55"/>
      <c r="C226" s="55"/>
      <c r="D226" s="71" t="s">
        <v>54</v>
      </c>
      <c r="E226" s="71"/>
      <c r="F226" s="71"/>
      <c r="G226" s="71"/>
      <c r="H226" s="72">
        <v>58</v>
      </c>
      <c r="I226" s="55"/>
    </row>
    <row r="227" spans="1:9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>
      <c r="A228" s="55"/>
      <c r="B228" s="55"/>
      <c r="C228" s="55"/>
      <c r="D228" s="71" t="s">
        <v>55</v>
      </c>
      <c r="E228" s="71"/>
      <c r="F228" s="71"/>
      <c r="G228" s="71"/>
      <c r="H228" s="72">
        <v>30</v>
      </c>
      <c r="I228" s="55"/>
    </row>
    <row r="229" spans="1:9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>
      <c r="A230" s="55"/>
      <c r="B230" s="55"/>
      <c r="C230" s="55"/>
      <c r="D230" s="71" t="s">
        <v>56</v>
      </c>
      <c r="E230" s="71"/>
      <c r="F230" s="71"/>
      <c r="G230" s="71"/>
      <c r="H230" s="72">
        <v>58</v>
      </c>
      <c r="I230" s="55"/>
    </row>
    <row r="231" spans="1:9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>
      <c r="A232" s="55"/>
      <c r="B232" s="55"/>
      <c r="C232" s="55"/>
      <c r="D232" s="55"/>
      <c r="E232" s="55"/>
      <c r="F232" s="55"/>
      <c r="G232" s="55"/>
      <c r="H232" s="55"/>
      <c r="I232" s="55"/>
    </row>
    <row r="233" s="52" customFormat="1" ht="15" customHeight="1" spans="1:2">
      <c r="A233" s="52" t="s">
        <v>50</v>
      </c>
      <c r="B233" s="55" t="s">
        <v>94</v>
      </c>
    </row>
    <row r="234" spans="1:9">
      <c r="A234" s="52" t="s">
        <v>52</v>
      </c>
      <c r="B234" s="70">
        <v>16008</v>
      </c>
      <c r="C234" s="55"/>
      <c r="D234" s="55"/>
      <c r="E234" s="55"/>
      <c r="F234" s="55"/>
      <c r="G234" s="55"/>
      <c r="H234" s="55"/>
      <c r="I234" s="55"/>
    </row>
    <row r="235" spans="1:9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>
      <c r="A236" s="55"/>
      <c r="B236" s="55"/>
      <c r="C236" s="55"/>
      <c r="D236" s="71" t="s">
        <v>53</v>
      </c>
      <c r="E236" s="71"/>
      <c r="F236" s="71"/>
      <c r="G236" s="71"/>
      <c r="H236" s="72">
        <v>1</v>
      </c>
      <c r="I236" s="55"/>
    </row>
    <row r="237" spans="1:9">
      <c r="A237" s="55"/>
      <c r="B237" s="55"/>
      <c r="C237" s="55"/>
      <c r="D237" s="55"/>
      <c r="E237" s="55"/>
      <c r="F237" s="55"/>
      <c r="G237" s="55"/>
      <c r="H237" s="73"/>
      <c r="I237" s="55"/>
    </row>
    <row r="238" spans="1:9">
      <c r="A238" s="55"/>
      <c r="B238" s="55"/>
      <c r="C238" s="55"/>
      <c r="D238" s="71" t="s">
        <v>54</v>
      </c>
      <c r="E238" s="71"/>
      <c r="F238" s="71"/>
      <c r="G238" s="71"/>
      <c r="H238" s="72">
        <v>5</v>
      </c>
      <c r="I238" s="55"/>
    </row>
    <row r="239" spans="1:9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>
      <c r="A240" s="55"/>
      <c r="B240" s="55"/>
      <c r="C240" s="55"/>
      <c r="D240" s="71" t="s">
        <v>55</v>
      </c>
      <c r="E240" s="71"/>
      <c r="F240" s="71"/>
      <c r="G240" s="71"/>
      <c r="H240" s="72">
        <v>2</v>
      </c>
      <c r="I240" s="55"/>
    </row>
    <row r="241" spans="1:9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>
      <c r="A242" s="55"/>
      <c r="B242" s="55"/>
      <c r="C242" s="55"/>
      <c r="D242" s="71" t="s">
        <v>56</v>
      </c>
      <c r="E242" s="71"/>
      <c r="F242" s="71"/>
      <c r="G242" s="71"/>
      <c r="H242" s="72">
        <f>68+1</f>
        <v>69</v>
      </c>
      <c r="I242" s="55"/>
    </row>
    <row r="243" spans="1:9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>
      <c r="A244" s="55"/>
      <c r="B244" s="55"/>
      <c r="C244" s="55"/>
      <c r="D244" s="55"/>
      <c r="E244" s="55"/>
      <c r="F244" s="55"/>
      <c r="G244" s="55"/>
      <c r="H244" s="55"/>
      <c r="I244" s="55"/>
    </row>
    <row r="245" s="52" customFormat="1" ht="15" customHeight="1" spans="1:2">
      <c r="A245" s="52" t="s">
        <v>50</v>
      </c>
      <c r="B245" s="55" t="s">
        <v>95</v>
      </c>
    </row>
    <row r="246" spans="1:9">
      <c r="A246" s="52" t="s">
        <v>52</v>
      </c>
      <c r="B246" s="70">
        <v>15001</v>
      </c>
      <c r="C246" s="55"/>
      <c r="D246" s="55"/>
      <c r="E246" s="55"/>
      <c r="F246" s="55"/>
      <c r="G246" s="55"/>
      <c r="H246" s="55"/>
      <c r="I246" s="55"/>
    </row>
    <row r="247" spans="1:9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>
      <c r="A248" s="55"/>
      <c r="B248" s="55"/>
      <c r="C248" s="55"/>
      <c r="D248" s="71" t="s">
        <v>53</v>
      </c>
      <c r="E248" s="71"/>
      <c r="F248" s="71"/>
      <c r="G248" s="71"/>
      <c r="H248" s="72">
        <v>1</v>
      </c>
      <c r="I248" s="55"/>
    </row>
    <row r="249" spans="1:9">
      <c r="A249" s="55"/>
      <c r="B249" s="55"/>
      <c r="C249" s="55"/>
      <c r="D249" s="55"/>
      <c r="E249" s="55"/>
      <c r="F249" s="55"/>
      <c r="G249" s="55"/>
      <c r="H249" s="73"/>
      <c r="I249" s="55"/>
    </row>
    <row r="250" spans="1:9">
      <c r="A250" s="55"/>
      <c r="B250" s="55"/>
      <c r="C250" s="55"/>
      <c r="D250" s="71" t="s">
        <v>54</v>
      </c>
      <c r="E250" s="71"/>
      <c r="F250" s="71"/>
      <c r="G250" s="71"/>
      <c r="H250" s="72">
        <v>1</v>
      </c>
      <c r="I250" s="55"/>
    </row>
    <row r="251" spans="1:9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>
      <c r="A252" s="55"/>
      <c r="B252" s="55"/>
      <c r="C252" s="55"/>
      <c r="D252" s="71" t="s">
        <v>55</v>
      </c>
      <c r="E252" s="71"/>
      <c r="F252" s="71"/>
      <c r="G252" s="71"/>
      <c r="H252" s="72">
        <v>0</v>
      </c>
      <c r="I252" s="55"/>
    </row>
    <row r="253" spans="1:9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>
      <c r="A254" s="55"/>
      <c r="B254" s="55"/>
      <c r="C254" s="55"/>
      <c r="D254" s="71" t="s">
        <v>56</v>
      </c>
      <c r="E254" s="71"/>
      <c r="F254" s="71"/>
      <c r="G254" s="71"/>
      <c r="H254" s="72">
        <f>53+3</f>
        <v>56</v>
      </c>
      <c r="I254" s="55"/>
    </row>
    <row r="255" spans="1:9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>
      <c r="A256" s="55"/>
      <c r="B256" s="55"/>
      <c r="C256" s="55"/>
      <c r="D256" s="55"/>
      <c r="E256" s="55"/>
      <c r="F256" s="55"/>
      <c r="G256" s="55"/>
      <c r="H256" s="55"/>
      <c r="I256" s="55"/>
    </row>
    <row r="257" s="52" customFormat="1" ht="30" customHeight="1" spans="1:14">
      <c r="A257" s="78" t="s">
        <v>50</v>
      </c>
      <c r="B257" s="79" t="s">
        <v>96</v>
      </c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1:9">
      <c r="A258" s="52" t="s">
        <v>52</v>
      </c>
      <c r="B258" s="70">
        <v>61044</v>
      </c>
      <c r="C258" s="55"/>
      <c r="D258" s="55"/>
      <c r="E258" s="55"/>
      <c r="F258" s="55"/>
      <c r="G258" s="55"/>
      <c r="H258" s="55"/>
      <c r="I258" s="55"/>
    </row>
    <row r="259" spans="1:9">
      <c r="A259" s="55"/>
      <c r="B259" s="55"/>
      <c r="C259" s="55"/>
      <c r="D259" s="55"/>
      <c r="E259" s="55"/>
      <c r="F259" s="55"/>
      <c r="G259" s="55"/>
      <c r="H259" s="55"/>
      <c r="I259" s="55"/>
    </row>
    <row r="260" ht="24" customHeight="1" spans="1:9">
      <c r="A260" s="55"/>
      <c r="B260" s="55"/>
      <c r="C260" s="55"/>
      <c r="D260" s="76" t="s">
        <v>97</v>
      </c>
      <c r="E260" s="76"/>
      <c r="F260" s="76"/>
      <c r="G260" s="76"/>
      <c r="H260" s="75">
        <f>I262+I264+I266+I268+I270+I272+I274+I276+I278</f>
        <v>10</v>
      </c>
      <c r="I260" s="55"/>
    </row>
    <row r="261" ht="6" customHeight="1" spans="1:9">
      <c r="A261" s="55"/>
      <c r="B261" s="55"/>
      <c r="C261" s="55"/>
      <c r="D261" s="55"/>
      <c r="E261" s="55"/>
      <c r="F261" s="55"/>
      <c r="G261" s="55"/>
      <c r="H261" s="73"/>
      <c r="I261" s="55"/>
    </row>
    <row r="262" ht="24" customHeight="1" spans="1:9">
      <c r="A262" s="55"/>
      <c r="B262" s="55"/>
      <c r="C262" s="55"/>
      <c r="D262" s="55"/>
      <c r="E262" s="76" t="s">
        <v>98</v>
      </c>
      <c r="F262" s="76"/>
      <c r="G262" s="76"/>
      <c r="H262" s="76"/>
      <c r="I262" s="75">
        <v>1</v>
      </c>
    </row>
    <row r="263" ht="6" customHeight="1" spans="1:9">
      <c r="A263" s="55"/>
      <c r="B263" s="55"/>
      <c r="C263" s="55"/>
      <c r="D263" s="55"/>
      <c r="E263" s="55"/>
      <c r="F263" s="55"/>
      <c r="G263" s="55"/>
      <c r="H263" s="73"/>
      <c r="I263" s="55"/>
    </row>
    <row r="264" ht="24" customHeight="1" spans="1:9">
      <c r="A264" s="55"/>
      <c r="B264" s="55"/>
      <c r="C264" s="55"/>
      <c r="D264" s="55"/>
      <c r="E264" s="74" t="s">
        <v>99</v>
      </c>
      <c r="F264" s="74"/>
      <c r="G264" s="74"/>
      <c r="H264" s="74"/>
      <c r="I264" s="75">
        <v>2</v>
      </c>
    </row>
    <row r="265" ht="6" customHeight="1" spans="1:9">
      <c r="A265" s="55"/>
      <c r="B265" s="55"/>
      <c r="C265" s="55"/>
      <c r="D265" s="55"/>
      <c r="E265" s="55"/>
      <c r="F265" s="55"/>
      <c r="G265" s="55"/>
      <c r="H265" s="73"/>
      <c r="I265" s="55"/>
    </row>
    <row r="266" ht="24.95" customHeight="1" spans="1:9">
      <c r="A266" s="55"/>
      <c r="B266" s="55"/>
      <c r="C266" s="55"/>
      <c r="D266" s="55"/>
      <c r="E266" s="74" t="s">
        <v>100</v>
      </c>
      <c r="F266" s="74"/>
      <c r="G266" s="74"/>
      <c r="H266" s="74"/>
      <c r="I266" s="75">
        <v>1</v>
      </c>
    </row>
    <row r="267" ht="6" customHeight="1" spans="1:9">
      <c r="A267" s="55"/>
      <c r="B267" s="55"/>
      <c r="C267" s="55"/>
      <c r="D267" s="55"/>
      <c r="E267" s="55"/>
      <c r="F267" s="55"/>
      <c r="G267" s="55"/>
      <c r="H267" s="73"/>
      <c r="I267" s="55"/>
    </row>
    <row r="268" ht="24.95" customHeight="1" spans="1:9">
      <c r="A268" s="55"/>
      <c r="B268" s="55"/>
      <c r="C268" s="55"/>
      <c r="D268" s="55"/>
      <c r="E268" s="74" t="s">
        <v>101</v>
      </c>
      <c r="F268" s="74"/>
      <c r="G268" s="74"/>
      <c r="H268" s="74"/>
      <c r="I268" s="75">
        <v>1</v>
      </c>
    </row>
    <row r="269" ht="6" customHeight="1" spans="1:9">
      <c r="A269" s="55"/>
      <c r="B269" s="55"/>
      <c r="C269" s="55"/>
      <c r="D269" s="55"/>
      <c r="E269" s="55"/>
      <c r="F269" s="55"/>
      <c r="G269" s="55"/>
      <c r="H269" s="73"/>
      <c r="I269" s="55"/>
    </row>
    <row r="270" ht="24.95" customHeight="1" spans="1:9">
      <c r="A270" s="55"/>
      <c r="B270" s="55"/>
      <c r="C270" s="55"/>
      <c r="D270" s="55"/>
      <c r="E270" s="74" t="s">
        <v>102</v>
      </c>
      <c r="F270" s="74"/>
      <c r="G270" s="74"/>
      <c r="H270" s="74"/>
      <c r="I270" s="75">
        <v>1</v>
      </c>
    </row>
    <row r="271" ht="6" customHeight="1" spans="1:9">
      <c r="A271" s="55"/>
      <c r="B271" s="55"/>
      <c r="C271" s="55"/>
      <c r="D271" s="55"/>
      <c r="E271" s="55"/>
      <c r="F271" s="55"/>
      <c r="G271" s="55"/>
      <c r="H271" s="73"/>
      <c r="I271" s="55"/>
    </row>
    <row r="272" ht="24.95" customHeight="1" spans="1:9">
      <c r="A272" s="55"/>
      <c r="B272" s="55"/>
      <c r="C272" s="55"/>
      <c r="D272" s="55"/>
      <c r="E272" s="74" t="s">
        <v>103</v>
      </c>
      <c r="F272" s="74"/>
      <c r="G272" s="74"/>
      <c r="H272" s="74"/>
      <c r="I272" s="75">
        <v>1</v>
      </c>
    </row>
    <row r="273" ht="6" customHeight="1" spans="1:9">
      <c r="A273" s="55"/>
      <c r="B273" s="55"/>
      <c r="C273" s="55"/>
      <c r="D273" s="55"/>
      <c r="E273" s="55"/>
      <c r="F273" s="55"/>
      <c r="G273" s="55"/>
      <c r="H273" s="73"/>
      <c r="I273" s="55"/>
    </row>
    <row r="274" ht="24.95" customHeight="1" spans="1:9">
      <c r="A274" s="55"/>
      <c r="B274" s="55"/>
      <c r="C274" s="55"/>
      <c r="D274" s="55"/>
      <c r="E274" s="74" t="s">
        <v>104</v>
      </c>
      <c r="F274" s="74"/>
      <c r="G274" s="74"/>
      <c r="H274" s="74"/>
      <c r="I274" s="75">
        <v>1</v>
      </c>
    </row>
    <row r="275" ht="6" customHeight="1" spans="1:9">
      <c r="A275" s="55"/>
      <c r="B275" s="55"/>
      <c r="C275" s="55"/>
      <c r="D275" s="55"/>
      <c r="E275" s="55"/>
      <c r="F275" s="55"/>
      <c r="G275" s="55"/>
      <c r="H275" s="73"/>
      <c r="I275" s="55"/>
    </row>
    <row r="276" ht="24.95" customHeight="1" spans="1:9">
      <c r="A276" s="55"/>
      <c r="B276" s="55"/>
      <c r="C276" s="55"/>
      <c r="D276" s="55"/>
      <c r="E276" s="74" t="s">
        <v>105</v>
      </c>
      <c r="F276" s="74"/>
      <c r="G276" s="74"/>
      <c r="H276" s="74"/>
      <c r="I276" s="75">
        <v>1</v>
      </c>
    </row>
    <row r="277" ht="6" customHeight="1" spans="1:9">
      <c r="A277" s="55"/>
      <c r="B277" s="55"/>
      <c r="C277" s="55"/>
      <c r="D277" s="55"/>
      <c r="E277" s="55"/>
      <c r="F277" s="55"/>
      <c r="G277" s="55"/>
      <c r="H277" s="73"/>
      <c r="I277" s="55"/>
    </row>
    <row r="278" ht="24.95" customHeight="1" spans="1:9">
      <c r="A278" s="55"/>
      <c r="B278" s="55"/>
      <c r="C278" s="55"/>
      <c r="D278" s="55"/>
      <c r="E278" s="74" t="s">
        <v>106</v>
      </c>
      <c r="F278" s="74"/>
      <c r="G278" s="74"/>
      <c r="H278" s="74"/>
      <c r="I278" s="75">
        <v>1</v>
      </c>
    </row>
    <row r="279" ht="18.95" customHeight="1" spans="1:9">
      <c r="A279" s="55"/>
      <c r="B279" s="55"/>
      <c r="C279" s="55"/>
      <c r="D279" s="55"/>
      <c r="E279" s="55"/>
      <c r="F279" s="55"/>
      <c r="G279" s="55"/>
      <c r="H279" s="73"/>
      <c r="I279" s="55"/>
    </row>
    <row r="280" s="69" customFormat="1" ht="29.1" customHeight="1" spans="4:8">
      <c r="D280" s="80" t="s">
        <v>107</v>
      </c>
      <c r="E280" s="80"/>
      <c r="F280" s="80"/>
      <c r="G280" s="80"/>
      <c r="H280" s="75">
        <f>I282+I284+I286+I288+I290+I292+I294+I296+I298</f>
        <v>42</v>
      </c>
    </row>
    <row r="281" s="69" customFormat="1" ht="6" customHeight="1" spans="1:8">
      <c r="A281" s="55"/>
      <c r="B281" s="55"/>
      <c r="C281" s="55"/>
      <c r="D281" s="55"/>
      <c r="E281" s="55"/>
      <c r="F281" s="55"/>
      <c r="G281" s="55"/>
      <c r="H281" s="73"/>
    </row>
    <row r="282" s="69" customFormat="1" ht="24" customHeight="1" spans="1:9">
      <c r="A282" s="55"/>
      <c r="B282" s="55"/>
      <c r="C282" s="55"/>
      <c r="D282" s="55"/>
      <c r="E282" s="76" t="s">
        <v>108</v>
      </c>
      <c r="F282" s="76"/>
      <c r="G282" s="76"/>
      <c r="H282" s="76"/>
      <c r="I282" s="75">
        <v>2</v>
      </c>
    </row>
    <row r="283" s="69" customFormat="1" ht="6" customHeight="1" spans="1:8">
      <c r="A283" s="55"/>
      <c r="B283" s="55"/>
      <c r="C283" s="55"/>
      <c r="D283" s="55"/>
      <c r="E283" s="55"/>
      <c r="F283" s="55"/>
      <c r="G283" s="55"/>
      <c r="H283" s="73"/>
    </row>
    <row r="284" s="69" customFormat="1" ht="24" customHeight="1" spans="1:9">
      <c r="A284" s="55"/>
      <c r="B284" s="55"/>
      <c r="C284" s="55"/>
      <c r="D284" s="55"/>
      <c r="E284" s="74" t="s">
        <v>109</v>
      </c>
      <c r="F284" s="74"/>
      <c r="G284" s="74"/>
      <c r="H284" s="74"/>
      <c r="I284" s="75">
        <v>36</v>
      </c>
    </row>
    <row r="285" s="69" customFormat="1" ht="6" customHeight="1" spans="1:8">
      <c r="A285" s="55"/>
      <c r="B285" s="55"/>
      <c r="C285" s="55"/>
      <c r="D285" s="55"/>
      <c r="E285" s="55"/>
      <c r="F285" s="55"/>
      <c r="G285" s="55"/>
      <c r="H285" s="73"/>
    </row>
    <row r="286" s="69" customFormat="1" ht="24.95" customHeight="1" spans="1:9">
      <c r="A286" s="55"/>
      <c r="B286" s="55"/>
      <c r="C286" s="55"/>
      <c r="D286" s="55"/>
      <c r="E286" s="74" t="s">
        <v>110</v>
      </c>
      <c r="F286" s="74"/>
      <c r="G286" s="74"/>
      <c r="H286" s="74"/>
      <c r="I286" s="75">
        <v>1</v>
      </c>
    </row>
    <row r="287" s="69" customFormat="1" ht="6" customHeight="1" spans="1:8">
      <c r="A287" s="55"/>
      <c r="B287" s="55"/>
      <c r="C287" s="55"/>
      <c r="D287" s="55"/>
      <c r="E287" s="55"/>
      <c r="F287" s="55"/>
      <c r="G287" s="55"/>
      <c r="H287" s="73"/>
    </row>
    <row r="288" s="69" customFormat="1" ht="24.95" customHeight="1" spans="1:9">
      <c r="A288" s="55"/>
      <c r="B288" s="55"/>
      <c r="C288" s="55"/>
      <c r="D288" s="55"/>
      <c r="E288" s="74" t="s">
        <v>111</v>
      </c>
      <c r="F288" s="74"/>
      <c r="G288" s="74"/>
      <c r="H288" s="74"/>
      <c r="I288" s="75">
        <v>0</v>
      </c>
    </row>
    <row r="289" s="69" customFormat="1" ht="6" customHeight="1" spans="1:8">
      <c r="A289" s="55"/>
      <c r="B289" s="55"/>
      <c r="C289" s="55"/>
      <c r="D289" s="55"/>
      <c r="E289" s="55"/>
      <c r="F289" s="55"/>
      <c r="G289" s="55"/>
      <c r="H289" s="73"/>
    </row>
    <row r="290" s="69" customFormat="1" ht="24.95" customHeight="1" spans="1:9">
      <c r="A290" s="55"/>
      <c r="B290" s="55"/>
      <c r="C290" s="55"/>
      <c r="D290" s="55"/>
      <c r="E290" s="74" t="s">
        <v>112</v>
      </c>
      <c r="F290" s="74"/>
      <c r="G290" s="74"/>
      <c r="H290" s="74"/>
      <c r="I290" s="75">
        <v>1</v>
      </c>
    </row>
    <row r="291" s="69" customFormat="1" ht="6" customHeight="1" spans="1:8">
      <c r="A291" s="55"/>
      <c r="B291" s="55"/>
      <c r="C291" s="55"/>
      <c r="D291" s="55"/>
      <c r="E291" s="55"/>
      <c r="F291" s="55"/>
      <c r="G291" s="55"/>
      <c r="H291" s="73"/>
    </row>
    <row r="292" s="69" customFormat="1" ht="24.95" customHeight="1" spans="1:9">
      <c r="A292" s="55"/>
      <c r="B292" s="55"/>
      <c r="C292" s="55"/>
      <c r="D292" s="55"/>
      <c r="E292" s="74" t="s">
        <v>113</v>
      </c>
      <c r="F292" s="74"/>
      <c r="G292" s="74"/>
      <c r="H292" s="74"/>
      <c r="I292" s="75">
        <v>0</v>
      </c>
    </row>
    <row r="293" s="69" customFormat="1" ht="6" customHeight="1" spans="1:8">
      <c r="A293" s="55"/>
      <c r="B293" s="55"/>
      <c r="C293" s="55"/>
      <c r="D293" s="55"/>
      <c r="E293" s="55"/>
      <c r="F293" s="55"/>
      <c r="G293" s="55"/>
      <c r="H293" s="73"/>
    </row>
    <row r="294" s="69" customFormat="1" ht="24.95" customHeight="1" spans="1:9">
      <c r="A294" s="55"/>
      <c r="B294" s="55"/>
      <c r="C294" s="55"/>
      <c r="D294" s="55"/>
      <c r="E294" s="74" t="s">
        <v>114</v>
      </c>
      <c r="F294" s="74"/>
      <c r="G294" s="74"/>
      <c r="H294" s="74"/>
      <c r="I294" s="75">
        <v>1</v>
      </c>
    </row>
    <row r="295" s="69" customFormat="1" ht="6" customHeight="1" spans="1:8">
      <c r="A295" s="55"/>
      <c r="B295" s="55"/>
      <c r="C295" s="55"/>
      <c r="D295" s="55"/>
      <c r="E295" s="55"/>
      <c r="F295" s="55"/>
      <c r="G295" s="55"/>
      <c r="H295" s="73"/>
    </row>
    <row r="296" s="69" customFormat="1" ht="24.95" customHeight="1" spans="1:9">
      <c r="A296" s="55"/>
      <c r="B296" s="55"/>
      <c r="C296" s="55"/>
      <c r="D296" s="55"/>
      <c r="E296" s="74" t="s">
        <v>115</v>
      </c>
      <c r="F296" s="74"/>
      <c r="G296" s="74"/>
      <c r="H296" s="74"/>
      <c r="I296" s="75">
        <v>1</v>
      </c>
    </row>
    <row r="297" s="69" customFormat="1" ht="6" customHeight="1" spans="1:8">
      <c r="A297" s="55"/>
      <c r="B297" s="55"/>
      <c r="C297" s="55"/>
      <c r="D297" s="55"/>
      <c r="E297" s="55"/>
      <c r="F297" s="55"/>
      <c r="G297" s="55"/>
      <c r="H297" s="73"/>
    </row>
    <row r="298" s="69" customFormat="1" ht="24.95" customHeight="1" spans="1:9">
      <c r="A298" s="55"/>
      <c r="B298" s="55"/>
      <c r="C298" s="55"/>
      <c r="D298" s="55"/>
      <c r="E298" s="74" t="s">
        <v>116</v>
      </c>
      <c r="F298" s="74"/>
      <c r="G298" s="74"/>
      <c r="H298" s="74"/>
      <c r="I298" s="75">
        <v>0</v>
      </c>
    </row>
    <row r="299" spans="1:9">
      <c r="A299" s="55"/>
      <c r="B299" s="55"/>
      <c r="C299" s="55"/>
      <c r="D299" s="55"/>
      <c r="E299" s="55"/>
      <c r="F299" s="55"/>
      <c r="G299" s="55"/>
      <c r="H299" s="55"/>
      <c r="I299" s="55"/>
    </row>
    <row r="300" ht="24" customHeight="1" spans="1:9">
      <c r="A300" s="55"/>
      <c r="B300" s="55"/>
      <c r="C300" s="55"/>
      <c r="D300" s="76" t="s">
        <v>117</v>
      </c>
      <c r="E300" s="76"/>
      <c r="F300" s="76"/>
      <c r="G300" s="76"/>
      <c r="H300" s="75">
        <v>27</v>
      </c>
      <c r="I300" s="55"/>
    </row>
    <row r="301" spans="1:9">
      <c r="A301" s="55"/>
      <c r="B301" s="55"/>
      <c r="C301" s="55"/>
      <c r="D301" s="55"/>
      <c r="E301" s="55"/>
      <c r="F301" s="55"/>
      <c r="G301" s="55"/>
      <c r="H301" s="55"/>
      <c r="I301" s="55"/>
    </row>
    <row r="302" ht="24" customHeight="1" spans="1:9">
      <c r="A302" s="55"/>
      <c r="B302" s="55"/>
      <c r="C302" s="55"/>
      <c r="D302" s="76" t="s">
        <v>118</v>
      </c>
      <c r="E302" s="76"/>
      <c r="F302" s="76"/>
      <c r="G302" s="76"/>
      <c r="H302" s="75">
        <f>I304+I306+I308+I310+I312+I314+I316+I318+I320</f>
        <v>417</v>
      </c>
      <c r="I302" s="55"/>
    </row>
    <row r="303" s="69" customFormat="1" ht="6" customHeight="1" spans="1:8">
      <c r="A303" s="55"/>
      <c r="B303" s="55"/>
      <c r="C303" s="55"/>
      <c r="D303" s="55"/>
      <c r="E303" s="55"/>
      <c r="F303" s="55"/>
      <c r="G303" s="55"/>
      <c r="H303" s="73"/>
    </row>
    <row r="304" s="69" customFormat="1" ht="24" customHeight="1" spans="1:9">
      <c r="A304" s="55"/>
      <c r="B304" s="55"/>
      <c r="C304" s="55"/>
      <c r="D304" s="55"/>
      <c r="E304" s="76" t="s">
        <v>119</v>
      </c>
      <c r="F304" s="76"/>
      <c r="G304" s="76"/>
      <c r="H304" s="76"/>
      <c r="I304" s="75">
        <v>27</v>
      </c>
    </row>
    <row r="305" s="69" customFormat="1" ht="6" customHeight="1" spans="1:8">
      <c r="A305" s="55"/>
      <c r="B305" s="55"/>
      <c r="C305" s="55"/>
      <c r="D305" s="55"/>
      <c r="E305" s="55"/>
      <c r="F305" s="55"/>
      <c r="G305" s="55"/>
      <c r="H305" s="73"/>
    </row>
    <row r="306" s="69" customFormat="1" ht="24" customHeight="1" spans="1:9">
      <c r="A306" s="55"/>
      <c r="B306" s="55"/>
      <c r="C306" s="55"/>
      <c r="D306" s="55"/>
      <c r="E306" s="74" t="s">
        <v>120</v>
      </c>
      <c r="F306" s="74"/>
      <c r="G306" s="74"/>
      <c r="H306" s="74"/>
      <c r="I306" s="75">
        <f>129+2</f>
        <v>131</v>
      </c>
    </row>
    <row r="307" s="69" customFormat="1" ht="6" customHeight="1" spans="1:8">
      <c r="A307" s="55"/>
      <c r="B307" s="55"/>
      <c r="C307" s="55"/>
      <c r="D307" s="55"/>
      <c r="E307" s="55"/>
      <c r="F307" s="55"/>
      <c r="G307" s="55"/>
      <c r="H307" s="73"/>
    </row>
    <row r="308" s="69" customFormat="1" ht="24.95" customHeight="1" spans="1:9">
      <c r="A308" s="55"/>
      <c r="B308" s="55"/>
      <c r="C308" s="55"/>
      <c r="D308" s="55"/>
      <c r="E308" s="74" t="s">
        <v>121</v>
      </c>
      <c r="F308" s="74"/>
      <c r="G308" s="74"/>
      <c r="H308" s="74"/>
      <c r="I308" s="75">
        <f>57+1</f>
        <v>58</v>
      </c>
    </row>
    <row r="309" s="69" customFormat="1" ht="6" customHeight="1" spans="1:8">
      <c r="A309" s="55"/>
      <c r="B309" s="55"/>
      <c r="C309" s="55"/>
      <c r="D309" s="55"/>
      <c r="E309" s="55"/>
      <c r="F309" s="55"/>
      <c r="G309" s="55"/>
      <c r="H309" s="73"/>
    </row>
    <row r="310" s="69" customFormat="1" ht="24.95" customHeight="1" spans="1:9">
      <c r="A310" s="55"/>
      <c r="B310" s="55"/>
      <c r="C310" s="55"/>
      <c r="D310" s="55"/>
      <c r="E310" s="74" t="s">
        <v>122</v>
      </c>
      <c r="F310" s="74"/>
      <c r="G310" s="74"/>
      <c r="H310" s="74"/>
      <c r="I310" s="75">
        <v>9</v>
      </c>
    </row>
    <row r="311" s="69" customFormat="1" ht="6" customHeight="1" spans="1:8">
      <c r="A311" s="55"/>
      <c r="B311" s="55"/>
      <c r="C311" s="55"/>
      <c r="D311" s="55"/>
      <c r="E311" s="55"/>
      <c r="F311" s="55"/>
      <c r="G311" s="55"/>
      <c r="H311" s="73"/>
    </row>
    <row r="312" s="69" customFormat="1" ht="24.95" customHeight="1" spans="1:9">
      <c r="A312" s="55"/>
      <c r="B312" s="55"/>
      <c r="C312" s="55"/>
      <c r="D312" s="55"/>
      <c r="E312" s="74" t="s">
        <v>123</v>
      </c>
      <c r="F312" s="74"/>
      <c r="G312" s="74"/>
      <c r="H312" s="74"/>
      <c r="I312" s="75">
        <v>43</v>
      </c>
    </row>
    <row r="313" s="69" customFormat="1" ht="6" customHeight="1" spans="1:8">
      <c r="A313" s="55"/>
      <c r="B313" s="55"/>
      <c r="C313" s="55"/>
      <c r="D313" s="55"/>
      <c r="E313" s="55"/>
      <c r="F313" s="55"/>
      <c r="G313" s="55"/>
      <c r="H313" s="73"/>
    </row>
    <row r="314" s="69" customFormat="1" ht="24.95" customHeight="1" spans="1:9">
      <c r="A314" s="55"/>
      <c r="B314" s="55"/>
      <c r="C314" s="55"/>
      <c r="D314" s="55"/>
      <c r="E314" s="74" t="s">
        <v>124</v>
      </c>
      <c r="F314" s="74"/>
      <c r="G314" s="74"/>
      <c r="H314" s="74"/>
      <c r="I314" s="75">
        <v>52</v>
      </c>
    </row>
    <row r="315" s="69" customFormat="1" ht="6" customHeight="1" spans="1:8">
      <c r="A315" s="55"/>
      <c r="B315" s="55"/>
      <c r="C315" s="55"/>
      <c r="D315" s="55"/>
      <c r="E315" s="55"/>
      <c r="F315" s="55"/>
      <c r="G315" s="55"/>
      <c r="H315" s="73"/>
    </row>
    <row r="316" s="69" customFormat="1" ht="24.95" customHeight="1" spans="1:9">
      <c r="A316" s="55"/>
      <c r="B316" s="55"/>
      <c r="C316" s="55"/>
      <c r="D316" s="55"/>
      <c r="E316" s="74" t="s">
        <v>125</v>
      </c>
      <c r="F316" s="74"/>
      <c r="G316" s="74"/>
      <c r="H316" s="74"/>
      <c r="I316" s="75">
        <v>8</v>
      </c>
    </row>
    <row r="317" s="69" customFormat="1" ht="6" customHeight="1" spans="1:8">
      <c r="A317" s="55"/>
      <c r="B317" s="55"/>
      <c r="C317" s="55"/>
      <c r="D317" s="55"/>
      <c r="E317" s="55"/>
      <c r="F317" s="55"/>
      <c r="G317" s="55"/>
      <c r="H317" s="73"/>
    </row>
    <row r="318" s="69" customFormat="1" ht="24.95" customHeight="1" spans="1:9">
      <c r="A318" s="55"/>
      <c r="B318" s="55"/>
      <c r="C318" s="55"/>
      <c r="D318" s="55"/>
      <c r="E318" s="74" t="s">
        <v>126</v>
      </c>
      <c r="F318" s="74"/>
      <c r="G318" s="74"/>
      <c r="H318" s="74"/>
      <c r="I318" s="75">
        <v>46</v>
      </c>
    </row>
    <row r="319" s="69" customFormat="1" ht="6" customHeight="1" spans="1:8">
      <c r="A319" s="55"/>
      <c r="B319" s="55"/>
      <c r="C319" s="55"/>
      <c r="D319" s="55"/>
      <c r="E319" s="55"/>
      <c r="F319" s="55"/>
      <c r="G319" s="55"/>
      <c r="H319" s="73"/>
    </row>
    <row r="320" s="69" customFormat="1" ht="24.95" customHeight="1" spans="1:9">
      <c r="A320" s="55"/>
      <c r="B320" s="55"/>
      <c r="C320" s="55"/>
      <c r="D320" s="55"/>
      <c r="E320" s="74" t="s">
        <v>127</v>
      </c>
      <c r="F320" s="74"/>
      <c r="G320" s="74"/>
      <c r="H320" s="74"/>
      <c r="I320" s="75">
        <v>43</v>
      </c>
    </row>
    <row r="321" spans="1:9">
      <c r="A321" s="55"/>
      <c r="B321" s="55"/>
      <c r="C321" s="55"/>
      <c r="D321" s="55"/>
      <c r="E321" s="55"/>
      <c r="F321" s="55"/>
      <c r="G321" s="55"/>
      <c r="H321" s="55"/>
      <c r="I321" s="55"/>
    </row>
    <row r="322" spans="1:9">
      <c r="A322" s="55"/>
      <c r="B322" s="55"/>
      <c r="C322" s="55"/>
      <c r="D322" s="55"/>
      <c r="E322" s="55"/>
      <c r="F322" s="55"/>
      <c r="G322" s="55"/>
      <c r="H322" s="55"/>
      <c r="I322" s="55"/>
    </row>
    <row r="323" s="52" customFormat="1" ht="15" customHeight="1" spans="1:2">
      <c r="A323" s="52" t="s">
        <v>50</v>
      </c>
      <c r="B323" s="55" t="s">
        <v>128</v>
      </c>
    </row>
    <row r="324" spans="1:9">
      <c r="A324" s="52" t="s">
        <v>52</v>
      </c>
      <c r="B324" s="70">
        <v>15007</v>
      </c>
      <c r="C324" s="55"/>
      <c r="D324" s="55"/>
      <c r="E324" s="55"/>
      <c r="F324" s="55"/>
      <c r="G324" s="55"/>
      <c r="H324" s="55"/>
      <c r="I324" s="55"/>
    </row>
    <row r="325" spans="1:9">
      <c r="A325" s="55"/>
      <c r="B325" s="55"/>
      <c r="C325" s="55"/>
      <c r="D325" s="55"/>
      <c r="E325" s="55"/>
      <c r="F325" s="55"/>
      <c r="G325" s="55"/>
      <c r="H325" s="55"/>
      <c r="I325" s="55"/>
    </row>
    <row r="326" spans="1:9">
      <c r="A326" s="55"/>
      <c r="B326" s="55"/>
      <c r="C326" s="55"/>
      <c r="D326" s="71" t="s">
        <v>53</v>
      </c>
      <c r="E326" s="71"/>
      <c r="F326" s="71"/>
      <c r="G326" s="71"/>
      <c r="H326" s="72">
        <v>2</v>
      </c>
      <c r="I326" s="55"/>
    </row>
    <row r="327" spans="1:9">
      <c r="A327" s="55"/>
      <c r="B327" s="55"/>
      <c r="C327" s="55"/>
      <c r="D327" s="55"/>
      <c r="E327" s="55"/>
      <c r="F327" s="55"/>
      <c r="G327" s="55"/>
      <c r="H327" s="73"/>
      <c r="I327" s="55"/>
    </row>
    <row r="328" spans="1:9">
      <c r="A328" s="55"/>
      <c r="B328" s="55"/>
      <c r="C328" s="55"/>
      <c r="D328" s="71" t="s">
        <v>54</v>
      </c>
      <c r="E328" s="71"/>
      <c r="F328" s="71"/>
      <c r="G328" s="71"/>
      <c r="H328" s="72">
        <v>108</v>
      </c>
      <c r="I328" s="55"/>
    </row>
    <row r="329" spans="1:9">
      <c r="A329" s="55"/>
      <c r="B329" s="55"/>
      <c r="C329" s="55"/>
      <c r="D329" s="55"/>
      <c r="E329" s="55"/>
      <c r="F329" s="55"/>
      <c r="G329" s="55"/>
      <c r="H329" s="55"/>
      <c r="I329" s="55"/>
    </row>
    <row r="330" spans="1:9">
      <c r="A330" s="55"/>
      <c r="B330" s="55"/>
      <c r="C330" s="55"/>
      <c r="D330" s="71" t="s">
        <v>55</v>
      </c>
      <c r="E330" s="71"/>
      <c r="F330" s="71"/>
      <c r="G330" s="71"/>
      <c r="H330" s="72">
        <v>87</v>
      </c>
      <c r="I330" s="55"/>
    </row>
    <row r="331" spans="1:9">
      <c r="A331" s="55"/>
      <c r="B331" s="55"/>
      <c r="C331" s="55"/>
      <c r="D331" s="55"/>
      <c r="E331" s="55"/>
      <c r="F331" s="55"/>
      <c r="G331" s="55"/>
      <c r="H331" s="55"/>
      <c r="I331" s="55"/>
    </row>
    <row r="332" spans="1:9">
      <c r="A332" s="55"/>
      <c r="B332" s="55"/>
      <c r="C332" s="55"/>
      <c r="D332" s="71" t="s">
        <v>56</v>
      </c>
      <c r="E332" s="71"/>
      <c r="F332" s="71"/>
      <c r="G332" s="71"/>
      <c r="H332" s="72">
        <f>108+2</f>
        <v>110</v>
      </c>
      <c r="I332" s="55"/>
    </row>
    <row r="333" spans="1:9">
      <c r="A333" s="55"/>
      <c r="B333" s="55"/>
      <c r="C333" s="55"/>
      <c r="D333" s="55"/>
      <c r="E333" s="55"/>
      <c r="F333" s="55"/>
      <c r="G333" s="55"/>
      <c r="H333" s="55"/>
      <c r="I333" s="55"/>
    </row>
    <row r="334" spans="1:9">
      <c r="A334" s="55"/>
      <c r="B334" s="55"/>
      <c r="C334" s="55"/>
      <c r="D334" s="55"/>
      <c r="E334" s="55"/>
      <c r="F334" s="55"/>
      <c r="G334" s="55"/>
      <c r="H334" s="55"/>
      <c r="I334" s="55"/>
    </row>
    <row r="335" s="52" customFormat="1" customHeight="1" spans="1:14">
      <c r="A335" s="78" t="s">
        <v>50</v>
      </c>
      <c r="B335" s="79" t="s">
        <v>129</v>
      </c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</row>
    <row r="336" spans="1:9">
      <c r="A336" s="52" t="s">
        <v>52</v>
      </c>
      <c r="B336" s="70">
        <v>15002</v>
      </c>
      <c r="C336" s="55"/>
      <c r="D336" s="55"/>
      <c r="E336" s="55"/>
      <c r="F336" s="55"/>
      <c r="G336" s="55"/>
      <c r="H336" s="55"/>
      <c r="I336" s="55"/>
    </row>
    <row r="337" spans="1:9">
      <c r="A337" s="55"/>
      <c r="B337" s="55"/>
      <c r="C337" s="55"/>
      <c r="D337" s="55"/>
      <c r="E337" s="55"/>
      <c r="F337" s="55"/>
      <c r="G337" s="55"/>
      <c r="H337" s="55"/>
      <c r="I337" s="55"/>
    </row>
    <row r="338" ht="24" customHeight="1" spans="1:9">
      <c r="A338" s="55"/>
      <c r="B338" s="55"/>
      <c r="C338" s="55"/>
      <c r="D338" s="76" t="s">
        <v>130</v>
      </c>
      <c r="E338" s="76"/>
      <c r="F338" s="76"/>
      <c r="G338" s="76"/>
      <c r="H338" s="75">
        <f>I340+I342+I344+I346</f>
        <v>145</v>
      </c>
      <c r="I338" s="55"/>
    </row>
    <row r="339" ht="6" customHeight="1" spans="1:9">
      <c r="A339" s="55"/>
      <c r="B339" s="55"/>
      <c r="C339" s="55"/>
      <c r="D339" s="55"/>
      <c r="E339" s="55"/>
      <c r="F339" s="55"/>
      <c r="G339" s="55"/>
      <c r="H339" s="73"/>
      <c r="I339" s="55"/>
    </row>
    <row r="340" ht="24" customHeight="1" spans="1:9">
      <c r="A340" s="55"/>
      <c r="B340" s="55"/>
      <c r="C340" s="55"/>
      <c r="D340" s="55"/>
      <c r="E340" s="74" t="s">
        <v>131</v>
      </c>
      <c r="F340" s="74"/>
      <c r="G340" s="74"/>
      <c r="H340" s="74"/>
      <c r="I340" s="75">
        <v>88</v>
      </c>
    </row>
    <row r="341" ht="6" customHeight="1" spans="1:9">
      <c r="A341" s="55"/>
      <c r="B341" s="55"/>
      <c r="C341" s="55"/>
      <c r="D341" s="55"/>
      <c r="E341" s="55"/>
      <c r="F341" s="55"/>
      <c r="G341" s="55"/>
      <c r="H341" s="73"/>
      <c r="I341" s="55"/>
    </row>
    <row r="342" ht="24" customHeight="1" spans="1:9">
      <c r="A342" s="55"/>
      <c r="B342" s="55"/>
      <c r="C342" s="55"/>
      <c r="D342" s="55"/>
      <c r="E342" s="74" t="s">
        <v>132</v>
      </c>
      <c r="F342" s="74"/>
      <c r="G342" s="74"/>
      <c r="H342" s="74"/>
      <c r="I342" s="75">
        <v>44</v>
      </c>
    </row>
    <row r="343" ht="6" customHeight="1" spans="1:9">
      <c r="A343" s="55"/>
      <c r="B343" s="55"/>
      <c r="C343" s="55"/>
      <c r="D343" s="55"/>
      <c r="E343" s="55"/>
      <c r="F343" s="55"/>
      <c r="G343" s="55"/>
      <c r="H343" s="73"/>
      <c r="I343" s="55"/>
    </row>
    <row r="344" ht="26.1" customHeight="1" spans="1:9">
      <c r="A344" s="55"/>
      <c r="B344" s="55"/>
      <c r="C344" s="55"/>
      <c r="D344" s="55"/>
      <c r="E344" s="81" t="s">
        <v>133</v>
      </c>
      <c r="F344" s="81"/>
      <c r="G344" s="81"/>
      <c r="H344" s="81"/>
      <c r="I344" s="75">
        <v>8</v>
      </c>
    </row>
    <row r="345" ht="6" customHeight="1" spans="1:9">
      <c r="A345" s="55"/>
      <c r="B345" s="55"/>
      <c r="C345" s="55"/>
      <c r="D345" s="55"/>
      <c r="E345" s="55"/>
      <c r="F345" s="55"/>
      <c r="G345" s="55"/>
      <c r="H345" s="73"/>
      <c r="I345" s="55"/>
    </row>
    <row r="346" ht="24" customHeight="1" spans="1:9">
      <c r="A346" s="55"/>
      <c r="B346" s="55"/>
      <c r="C346" s="55"/>
      <c r="D346" s="55"/>
      <c r="E346" s="74" t="s">
        <v>134</v>
      </c>
      <c r="F346" s="74"/>
      <c r="G346" s="74"/>
      <c r="H346" s="74"/>
      <c r="I346" s="75">
        <v>5</v>
      </c>
    </row>
    <row r="347" spans="1:9">
      <c r="A347" s="55"/>
      <c r="B347" s="55"/>
      <c r="C347" s="55"/>
      <c r="D347" s="55"/>
      <c r="E347" s="55"/>
      <c r="F347" s="55"/>
      <c r="G347" s="55"/>
      <c r="H347" s="73"/>
      <c r="I347" s="77"/>
    </row>
    <row r="348" ht="24" customHeight="1" spans="1:9">
      <c r="A348" s="55"/>
      <c r="B348" s="55"/>
      <c r="C348" s="55"/>
      <c r="D348" s="76" t="s">
        <v>135</v>
      </c>
      <c r="E348" s="76"/>
      <c r="F348" s="76"/>
      <c r="G348" s="76"/>
      <c r="H348" s="75">
        <f>I350+I352+I354+I356</f>
        <v>452</v>
      </c>
      <c r="I348" s="55"/>
    </row>
    <row r="349" s="69" customFormat="1" ht="6" customHeight="1" spans="1:8">
      <c r="A349" s="55"/>
      <c r="B349" s="55"/>
      <c r="C349" s="55"/>
      <c r="D349" s="55"/>
      <c r="E349" s="55"/>
      <c r="F349" s="55"/>
      <c r="G349" s="55"/>
      <c r="H349" s="73"/>
    </row>
    <row r="350" s="69" customFormat="1" ht="24" customHeight="1" spans="1:9">
      <c r="A350" s="55"/>
      <c r="B350" s="55"/>
      <c r="C350" s="55"/>
      <c r="D350" s="55"/>
      <c r="E350" s="74" t="s">
        <v>136</v>
      </c>
      <c r="F350" s="74"/>
      <c r="G350" s="74"/>
      <c r="H350" s="74"/>
      <c r="I350" s="75">
        <v>163</v>
      </c>
    </row>
    <row r="351" s="69" customFormat="1" ht="6" customHeight="1" spans="1:8">
      <c r="A351" s="55"/>
      <c r="B351" s="55"/>
      <c r="C351" s="55"/>
      <c r="D351" s="55"/>
      <c r="E351" s="55"/>
      <c r="F351" s="55"/>
      <c r="G351" s="55"/>
      <c r="H351" s="73"/>
    </row>
    <row r="352" s="69" customFormat="1" ht="24" customHeight="1" spans="1:9">
      <c r="A352" s="55"/>
      <c r="B352" s="55"/>
      <c r="C352" s="55"/>
      <c r="D352" s="55"/>
      <c r="E352" s="74" t="s">
        <v>137</v>
      </c>
      <c r="F352" s="74"/>
      <c r="G352" s="74"/>
      <c r="H352" s="74"/>
      <c r="I352" s="75">
        <v>141</v>
      </c>
    </row>
    <row r="353" s="69" customFormat="1" ht="6" customHeight="1" spans="1:8">
      <c r="A353" s="55"/>
      <c r="B353" s="55"/>
      <c r="C353" s="55"/>
      <c r="D353" s="55"/>
      <c r="E353" s="55"/>
      <c r="F353" s="55"/>
      <c r="G353" s="55"/>
      <c r="H353" s="73"/>
    </row>
    <row r="354" s="69" customFormat="1" ht="24" customHeight="1" spans="1:9">
      <c r="A354" s="55"/>
      <c r="B354" s="55"/>
      <c r="C354" s="55"/>
      <c r="D354" s="55"/>
      <c r="E354" s="74" t="s">
        <v>138</v>
      </c>
      <c r="F354" s="74"/>
      <c r="G354" s="74"/>
      <c r="H354" s="74"/>
      <c r="I354" s="75">
        <v>26</v>
      </c>
    </row>
    <row r="355" s="69" customFormat="1" ht="6" customHeight="1" spans="1:8">
      <c r="A355" s="55"/>
      <c r="B355" s="55"/>
      <c r="C355" s="55"/>
      <c r="D355" s="55"/>
      <c r="E355" s="55"/>
      <c r="F355" s="55"/>
      <c r="G355" s="55"/>
      <c r="H355" s="73"/>
    </row>
    <row r="356" s="69" customFormat="1" ht="24" customHeight="1" spans="1:9">
      <c r="A356" s="55"/>
      <c r="B356" s="55"/>
      <c r="C356" s="55"/>
      <c r="D356" s="55"/>
      <c r="E356" s="74" t="s">
        <v>139</v>
      </c>
      <c r="F356" s="74"/>
      <c r="G356" s="74"/>
      <c r="H356" s="74"/>
      <c r="I356" s="75">
        <v>122</v>
      </c>
    </row>
    <row r="357" spans="1:9">
      <c r="A357" s="55"/>
      <c r="B357" s="55"/>
      <c r="C357" s="55"/>
      <c r="D357" s="55"/>
      <c r="E357" s="55"/>
      <c r="F357" s="55"/>
      <c r="G357" s="55"/>
      <c r="H357" s="55"/>
      <c r="I357" s="55"/>
    </row>
    <row r="358" ht="24" customHeight="1" spans="1:9">
      <c r="A358" s="55"/>
      <c r="B358" s="55"/>
      <c r="C358" s="55"/>
      <c r="D358" s="76" t="s">
        <v>140</v>
      </c>
      <c r="E358" s="76"/>
      <c r="F358" s="76"/>
      <c r="G358" s="76"/>
      <c r="H358" s="75">
        <v>238</v>
      </c>
      <c r="I358" s="55"/>
    </row>
    <row r="359" spans="1:9">
      <c r="A359" s="55"/>
      <c r="B359" s="55"/>
      <c r="C359" s="55"/>
      <c r="D359" s="55"/>
      <c r="E359" s="55"/>
      <c r="F359" s="55"/>
      <c r="G359" s="55"/>
      <c r="H359" s="55"/>
      <c r="I359" s="55"/>
    </row>
    <row r="360" ht="24" customHeight="1" spans="1:9">
      <c r="A360" s="55"/>
      <c r="B360" s="55"/>
      <c r="C360" s="55"/>
      <c r="D360" s="76" t="s">
        <v>118</v>
      </c>
      <c r="E360" s="76"/>
      <c r="F360" s="76"/>
      <c r="G360" s="76"/>
      <c r="H360" s="75">
        <f>I362+I364+I366+I368</f>
        <v>1969</v>
      </c>
      <c r="I360" s="55"/>
    </row>
    <row r="361" s="69" customFormat="1" ht="6" customHeight="1" spans="1:8">
      <c r="A361" s="55"/>
      <c r="B361" s="55"/>
      <c r="C361" s="55"/>
      <c r="D361" s="55"/>
      <c r="E361" s="55"/>
      <c r="F361" s="55"/>
      <c r="G361" s="55"/>
      <c r="H361" s="73"/>
    </row>
    <row r="362" s="69" customFormat="1" ht="24" customHeight="1" spans="1:9">
      <c r="A362" s="55"/>
      <c r="B362" s="55"/>
      <c r="C362" s="55"/>
      <c r="D362" s="55"/>
      <c r="E362" s="74" t="s">
        <v>141</v>
      </c>
      <c r="F362" s="74"/>
      <c r="G362" s="74"/>
      <c r="H362" s="74"/>
      <c r="I362" s="75">
        <f>622+108</f>
        <v>730</v>
      </c>
    </row>
    <row r="363" s="69" customFormat="1" ht="6" customHeight="1" spans="1:8">
      <c r="A363" s="55"/>
      <c r="B363" s="55"/>
      <c r="C363" s="55"/>
      <c r="D363" s="55"/>
      <c r="E363" s="55"/>
      <c r="F363" s="55"/>
      <c r="G363" s="55"/>
      <c r="H363" s="73"/>
    </row>
    <row r="364" s="69" customFormat="1" ht="24" customHeight="1" spans="1:9">
      <c r="A364" s="55"/>
      <c r="B364" s="55"/>
      <c r="C364" s="55"/>
      <c r="D364" s="55"/>
      <c r="E364" s="74" t="s">
        <v>142</v>
      </c>
      <c r="F364" s="74"/>
      <c r="G364" s="74"/>
      <c r="H364" s="74"/>
      <c r="I364" s="75">
        <f>598+16</f>
        <v>614</v>
      </c>
    </row>
    <row r="365" s="69" customFormat="1" ht="6" customHeight="1" spans="1:8">
      <c r="A365" s="55"/>
      <c r="B365" s="55"/>
      <c r="C365" s="55"/>
      <c r="D365" s="55"/>
      <c r="E365" s="55"/>
      <c r="F365" s="55"/>
      <c r="G365" s="55"/>
      <c r="H365" s="73"/>
    </row>
    <row r="366" s="69" customFormat="1" ht="27" customHeight="1" spans="1:9">
      <c r="A366" s="55"/>
      <c r="B366" s="55"/>
      <c r="C366" s="55"/>
      <c r="D366" s="55"/>
      <c r="E366" s="74" t="s">
        <v>143</v>
      </c>
      <c r="F366" s="74"/>
      <c r="G366" s="74"/>
      <c r="H366" s="74"/>
      <c r="I366" s="75">
        <f>311+8</f>
        <v>319</v>
      </c>
    </row>
    <row r="367" s="69" customFormat="1" ht="6" customHeight="1" spans="1:8">
      <c r="A367" s="55"/>
      <c r="B367" s="55"/>
      <c r="C367" s="55"/>
      <c r="D367" s="55"/>
      <c r="E367" s="55"/>
      <c r="F367" s="55"/>
      <c r="G367" s="55"/>
      <c r="H367" s="73"/>
    </row>
    <row r="368" s="69" customFormat="1" ht="26.1" customHeight="1" spans="1:9">
      <c r="A368" s="55"/>
      <c r="B368" s="55"/>
      <c r="C368" s="55"/>
      <c r="D368" s="55"/>
      <c r="E368" s="74" t="s">
        <v>144</v>
      </c>
      <c r="F368" s="74"/>
      <c r="G368" s="74"/>
      <c r="H368" s="74"/>
      <c r="I368" s="75">
        <f>303+3</f>
        <v>306</v>
      </c>
    </row>
    <row r="369" spans="1:9">
      <c r="A369" s="55"/>
      <c r="B369" s="55"/>
      <c r="C369" s="55"/>
      <c r="D369" s="55"/>
      <c r="E369" s="55"/>
      <c r="F369" s="55"/>
      <c r="G369" s="55"/>
      <c r="H369" s="55"/>
      <c r="I369" s="55"/>
    </row>
    <row r="370" spans="1:9">
      <c r="A370" s="55"/>
      <c r="B370" s="55"/>
      <c r="C370" s="55"/>
      <c r="D370" s="55"/>
      <c r="E370" s="55"/>
      <c r="F370" s="55"/>
      <c r="G370" s="55"/>
      <c r="H370" s="55"/>
      <c r="I370" s="55"/>
    </row>
    <row r="371" s="52" customFormat="1" customHeight="1" spans="1:14">
      <c r="A371" s="78" t="s">
        <v>50</v>
      </c>
      <c r="B371" s="79" t="s">
        <v>145</v>
      </c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</row>
    <row r="372" spans="1:9">
      <c r="A372" s="52" t="s">
        <v>52</v>
      </c>
      <c r="B372" s="70">
        <v>61045</v>
      </c>
      <c r="C372" s="55"/>
      <c r="D372" s="55"/>
      <c r="E372" s="55"/>
      <c r="F372" s="55"/>
      <c r="G372" s="55"/>
      <c r="H372" s="55"/>
      <c r="I372" s="55"/>
    </row>
    <row r="373" spans="1:9">
      <c r="A373" s="55"/>
      <c r="B373" s="55"/>
      <c r="C373" s="55"/>
      <c r="D373" s="55"/>
      <c r="E373" s="55"/>
      <c r="F373" s="55"/>
      <c r="G373" s="55"/>
      <c r="H373" s="55"/>
      <c r="I373" s="55"/>
    </row>
    <row r="374" ht="24" customHeight="1" spans="1:9">
      <c r="A374" s="55"/>
      <c r="B374" s="55"/>
      <c r="C374" s="55"/>
      <c r="D374" s="76" t="s">
        <v>146</v>
      </c>
      <c r="E374" s="76"/>
      <c r="F374" s="76"/>
      <c r="G374" s="76"/>
      <c r="H374" s="75">
        <f>I376+I378+I380</f>
        <v>37</v>
      </c>
      <c r="I374" s="55"/>
    </row>
    <row r="375" ht="6" customHeight="1" spans="1:9">
      <c r="A375" s="55"/>
      <c r="B375" s="55"/>
      <c r="C375" s="55"/>
      <c r="D375" s="55"/>
      <c r="E375" s="55"/>
      <c r="F375" s="55"/>
      <c r="G375" s="55"/>
      <c r="H375" s="73"/>
      <c r="I375" s="55"/>
    </row>
    <row r="376" ht="24" customHeight="1" spans="1:9">
      <c r="A376" s="55"/>
      <c r="B376" s="55"/>
      <c r="C376" s="55"/>
      <c r="D376" s="55"/>
      <c r="E376" s="74" t="s">
        <v>147</v>
      </c>
      <c r="F376" s="74"/>
      <c r="G376" s="74"/>
      <c r="H376" s="74"/>
      <c r="I376" s="75">
        <v>27</v>
      </c>
    </row>
    <row r="377" ht="6" customHeight="1" spans="1:9">
      <c r="A377" s="55"/>
      <c r="B377" s="55"/>
      <c r="C377" s="55"/>
      <c r="D377" s="55"/>
      <c r="E377" s="55"/>
      <c r="F377" s="55"/>
      <c r="G377" s="55"/>
      <c r="H377" s="73"/>
      <c r="I377" s="55"/>
    </row>
    <row r="378" ht="24" customHeight="1" spans="1:9">
      <c r="A378" s="55"/>
      <c r="B378" s="55"/>
      <c r="C378" s="55"/>
      <c r="D378" s="55"/>
      <c r="E378" s="74" t="s">
        <v>148</v>
      </c>
      <c r="F378" s="74"/>
      <c r="G378" s="74"/>
      <c r="H378" s="74"/>
      <c r="I378" s="75">
        <v>9</v>
      </c>
    </row>
    <row r="379" ht="6" customHeight="1" spans="1:9">
      <c r="A379" s="55"/>
      <c r="B379" s="55"/>
      <c r="C379" s="55"/>
      <c r="D379" s="55"/>
      <c r="E379" s="55"/>
      <c r="F379" s="55"/>
      <c r="G379" s="55"/>
      <c r="H379" s="73"/>
      <c r="I379" s="55"/>
    </row>
    <row r="380" ht="24" customHeight="1" spans="1:9">
      <c r="A380" s="55"/>
      <c r="B380" s="55"/>
      <c r="C380" s="55"/>
      <c r="D380" s="55"/>
      <c r="E380" s="74" t="s">
        <v>149</v>
      </c>
      <c r="F380" s="74"/>
      <c r="G380" s="74"/>
      <c r="H380" s="74"/>
      <c r="I380" s="75">
        <v>1</v>
      </c>
    </row>
    <row r="381" spans="1:9">
      <c r="A381" s="55"/>
      <c r="B381" s="55"/>
      <c r="C381" s="55"/>
      <c r="D381" s="55"/>
      <c r="E381" s="55"/>
      <c r="F381" s="55"/>
      <c r="G381" s="55"/>
      <c r="H381" s="55"/>
      <c r="I381" s="55"/>
    </row>
    <row r="382" ht="24" customHeight="1" spans="1:9">
      <c r="A382" s="55"/>
      <c r="B382" s="55"/>
      <c r="C382" s="55"/>
      <c r="D382" s="76" t="s">
        <v>150</v>
      </c>
      <c r="E382" s="76"/>
      <c r="F382" s="76"/>
      <c r="G382" s="76"/>
      <c r="H382" s="75">
        <f>I384+I386+I388</f>
        <v>286</v>
      </c>
      <c r="I382" s="55"/>
    </row>
    <row r="383" s="69" customFormat="1" ht="6" customHeight="1" spans="1:8">
      <c r="A383" s="55"/>
      <c r="B383" s="55"/>
      <c r="C383" s="55"/>
      <c r="D383" s="55"/>
      <c r="E383" s="55"/>
      <c r="F383" s="55"/>
      <c r="G383" s="55"/>
      <c r="H383" s="73"/>
    </row>
    <row r="384" s="69" customFormat="1" ht="24" customHeight="1" spans="1:9">
      <c r="A384" s="55"/>
      <c r="B384" s="55"/>
      <c r="C384" s="55"/>
      <c r="D384" s="55"/>
      <c r="E384" s="74" t="s">
        <v>151</v>
      </c>
      <c r="F384" s="74"/>
      <c r="G384" s="74"/>
      <c r="H384" s="74"/>
      <c r="I384" s="75">
        <v>96</v>
      </c>
    </row>
    <row r="385" s="69" customFormat="1" ht="6" customHeight="1" spans="1:8">
      <c r="A385" s="55"/>
      <c r="B385" s="55"/>
      <c r="C385" s="55"/>
      <c r="D385" s="55"/>
      <c r="E385" s="55"/>
      <c r="F385" s="55"/>
      <c r="G385" s="55"/>
      <c r="H385" s="73"/>
    </row>
    <row r="386" s="69" customFormat="1" ht="24" customHeight="1" spans="1:9">
      <c r="A386" s="55"/>
      <c r="B386" s="55"/>
      <c r="C386" s="55"/>
      <c r="D386" s="55"/>
      <c r="E386" s="74" t="s">
        <v>152</v>
      </c>
      <c r="F386" s="74"/>
      <c r="G386" s="74"/>
      <c r="H386" s="74"/>
      <c r="I386" s="75">
        <v>173</v>
      </c>
    </row>
    <row r="387" s="69" customFormat="1" ht="6" customHeight="1" spans="1:9">
      <c r="A387" s="55"/>
      <c r="B387" s="55"/>
      <c r="C387" s="55"/>
      <c r="D387" s="55"/>
      <c r="E387" s="55"/>
      <c r="F387" s="55"/>
      <c r="G387" s="55"/>
      <c r="H387" s="73"/>
      <c r="I387" s="55"/>
    </row>
    <row r="388" s="69" customFormat="1" ht="24" customHeight="1" spans="1:9">
      <c r="A388" s="55"/>
      <c r="B388" s="55"/>
      <c r="C388" s="55"/>
      <c r="D388" s="55"/>
      <c r="E388" s="74" t="s">
        <v>153</v>
      </c>
      <c r="F388" s="74"/>
      <c r="G388" s="74"/>
      <c r="H388" s="74"/>
      <c r="I388" s="75">
        <v>17</v>
      </c>
    </row>
    <row r="389" spans="1:9">
      <c r="A389" s="55"/>
      <c r="B389" s="55"/>
      <c r="C389" s="55"/>
      <c r="D389" s="55"/>
      <c r="E389" s="55"/>
      <c r="F389" s="55"/>
      <c r="G389" s="55"/>
      <c r="H389" s="55"/>
      <c r="I389" s="55"/>
    </row>
    <row r="390" ht="24" customHeight="1" spans="1:9">
      <c r="A390" s="55"/>
      <c r="B390" s="55"/>
      <c r="C390" s="55"/>
      <c r="D390" s="76" t="s">
        <v>154</v>
      </c>
      <c r="E390" s="76"/>
      <c r="F390" s="76"/>
      <c r="G390" s="76"/>
      <c r="H390" s="75">
        <v>181</v>
      </c>
      <c r="I390" s="55"/>
    </row>
    <row r="391" spans="1:9">
      <c r="A391" s="55"/>
      <c r="B391" s="55"/>
      <c r="C391" s="55"/>
      <c r="D391" s="55"/>
      <c r="E391" s="55"/>
      <c r="F391" s="55"/>
      <c r="G391" s="55"/>
      <c r="H391" s="55"/>
      <c r="I391" s="55"/>
    </row>
    <row r="392" ht="24" customHeight="1" spans="1:9">
      <c r="A392" s="55"/>
      <c r="B392" s="55"/>
      <c r="C392" s="55"/>
      <c r="D392" s="76" t="s">
        <v>118</v>
      </c>
      <c r="E392" s="76"/>
      <c r="F392" s="76"/>
      <c r="G392" s="76"/>
      <c r="H392" s="75">
        <f>I394+I396+I398</f>
        <v>1147</v>
      </c>
      <c r="I392" s="55"/>
    </row>
    <row r="393" s="69" customFormat="1" ht="6" customHeight="1" spans="1:8">
      <c r="A393" s="55"/>
      <c r="B393" s="55"/>
      <c r="C393" s="55"/>
      <c r="D393" s="55"/>
      <c r="E393" s="55"/>
      <c r="F393" s="55"/>
      <c r="G393" s="55"/>
      <c r="H393" s="73"/>
    </row>
    <row r="394" s="69" customFormat="1" ht="24" customHeight="1" spans="1:9">
      <c r="A394" s="55"/>
      <c r="B394" s="55"/>
      <c r="C394" s="55"/>
      <c r="D394" s="55"/>
      <c r="E394" s="74" t="s">
        <v>155</v>
      </c>
      <c r="F394" s="74"/>
      <c r="G394" s="74"/>
      <c r="H394" s="74"/>
      <c r="I394" s="75">
        <f>666+44</f>
        <v>710</v>
      </c>
    </row>
    <row r="395" s="69" customFormat="1" ht="6" customHeight="1" spans="1:8">
      <c r="A395" s="55"/>
      <c r="B395" s="55"/>
      <c r="C395" s="55"/>
      <c r="D395" s="55"/>
      <c r="E395" s="55"/>
      <c r="F395" s="55"/>
      <c r="G395" s="55"/>
      <c r="H395" s="73"/>
    </row>
    <row r="396" s="69" customFormat="1" ht="24" customHeight="1" spans="1:9">
      <c r="A396" s="55"/>
      <c r="B396" s="55"/>
      <c r="C396" s="55"/>
      <c r="D396" s="55"/>
      <c r="E396" s="74" t="s">
        <v>156</v>
      </c>
      <c r="F396" s="74"/>
      <c r="G396" s="74"/>
      <c r="H396" s="74"/>
      <c r="I396" s="75">
        <f>390+17</f>
        <v>407</v>
      </c>
    </row>
    <row r="397" s="69" customFormat="1" ht="6" customHeight="1" spans="1:9">
      <c r="A397" s="55"/>
      <c r="B397" s="55"/>
      <c r="C397" s="55"/>
      <c r="D397" s="55"/>
      <c r="E397" s="55"/>
      <c r="F397" s="55"/>
      <c r="G397" s="55"/>
      <c r="H397" s="73"/>
      <c r="I397" s="55"/>
    </row>
    <row r="398" s="69" customFormat="1" ht="24" customHeight="1" spans="1:9">
      <c r="A398" s="55"/>
      <c r="B398" s="55"/>
      <c r="C398" s="55"/>
      <c r="D398" s="55"/>
      <c r="E398" s="74" t="s">
        <v>157</v>
      </c>
      <c r="F398" s="74"/>
      <c r="G398" s="74"/>
      <c r="H398" s="74"/>
      <c r="I398" s="75">
        <f>29+1</f>
        <v>30</v>
      </c>
    </row>
    <row r="399" spans="1:9">
      <c r="A399" s="55"/>
      <c r="B399" s="55"/>
      <c r="C399" s="55"/>
      <c r="D399" s="55"/>
      <c r="E399" s="55"/>
      <c r="F399" s="55"/>
      <c r="G399" s="55"/>
      <c r="H399" s="55"/>
      <c r="I399" s="55"/>
    </row>
    <row r="400" spans="1:9">
      <c r="A400" s="55"/>
      <c r="B400" s="55"/>
      <c r="C400" s="55"/>
      <c r="D400" s="55"/>
      <c r="E400" s="55"/>
      <c r="F400" s="55"/>
      <c r="G400" s="55"/>
      <c r="H400" s="55"/>
      <c r="I400" s="55"/>
    </row>
    <row r="401" s="52" customFormat="1" ht="15" customHeight="1" spans="1:2">
      <c r="A401" s="52" t="s">
        <v>50</v>
      </c>
      <c r="B401" s="55" t="s">
        <v>158</v>
      </c>
    </row>
    <row r="402" spans="1:9">
      <c r="A402" s="52" t="s">
        <v>52</v>
      </c>
      <c r="B402" s="70">
        <v>15016</v>
      </c>
      <c r="C402" s="55"/>
      <c r="D402" s="55"/>
      <c r="E402" s="55"/>
      <c r="F402" s="55"/>
      <c r="G402" s="55"/>
      <c r="H402" s="55"/>
      <c r="I402" s="55"/>
    </row>
    <row r="403" spans="1:9">
      <c r="A403" s="55"/>
      <c r="B403" s="55"/>
      <c r="C403" s="55"/>
      <c r="D403" s="55"/>
      <c r="E403" s="55"/>
      <c r="F403" s="55"/>
      <c r="G403" s="55"/>
      <c r="H403" s="55"/>
      <c r="I403" s="55"/>
    </row>
    <row r="404" spans="1:9">
      <c r="A404" s="55"/>
      <c r="B404" s="55"/>
      <c r="C404" s="55"/>
      <c r="D404" s="71" t="s">
        <v>53</v>
      </c>
      <c r="E404" s="71"/>
      <c r="F404" s="71"/>
      <c r="G404" s="71"/>
      <c r="H404" s="72">
        <v>1</v>
      </c>
      <c r="I404" s="55"/>
    </row>
    <row r="405" spans="1:9">
      <c r="A405" s="55"/>
      <c r="B405" s="55"/>
      <c r="C405" s="55"/>
      <c r="D405" s="55"/>
      <c r="E405" s="55"/>
      <c r="F405" s="55"/>
      <c r="G405" s="55"/>
      <c r="H405" s="73"/>
      <c r="I405" s="55"/>
    </row>
    <row r="406" spans="1:9">
      <c r="A406" s="55"/>
      <c r="B406" s="55"/>
      <c r="C406" s="55"/>
      <c r="D406" s="71" t="s">
        <v>54</v>
      </c>
      <c r="E406" s="71"/>
      <c r="F406" s="71"/>
      <c r="G406" s="71"/>
      <c r="H406" s="72">
        <v>6</v>
      </c>
      <c r="I406" s="55"/>
    </row>
    <row r="407" spans="1:9">
      <c r="A407" s="55"/>
      <c r="B407" s="55"/>
      <c r="C407" s="55"/>
      <c r="D407" s="55"/>
      <c r="E407" s="55"/>
      <c r="F407" s="55"/>
      <c r="G407" s="55"/>
      <c r="H407" s="55"/>
      <c r="I407" s="55"/>
    </row>
    <row r="408" spans="1:9">
      <c r="A408" s="55"/>
      <c r="B408" s="55"/>
      <c r="C408" s="55"/>
      <c r="D408" s="71" t="s">
        <v>55</v>
      </c>
      <c r="E408" s="71"/>
      <c r="F408" s="71"/>
      <c r="G408" s="71"/>
      <c r="H408" s="72">
        <v>2</v>
      </c>
      <c r="I408" s="55"/>
    </row>
    <row r="409" spans="1:9">
      <c r="A409" s="55"/>
      <c r="B409" s="55"/>
      <c r="C409" s="55"/>
      <c r="D409" s="55"/>
      <c r="E409" s="55"/>
      <c r="F409" s="55"/>
      <c r="G409" s="55"/>
      <c r="H409" s="55"/>
      <c r="I409" s="55"/>
    </row>
    <row r="410" spans="1:9">
      <c r="A410" s="55"/>
      <c r="B410" s="55"/>
      <c r="C410" s="55"/>
      <c r="D410" s="71" t="s">
        <v>56</v>
      </c>
      <c r="E410" s="71"/>
      <c r="F410" s="71"/>
      <c r="G410" s="71"/>
      <c r="H410" s="72">
        <v>55</v>
      </c>
      <c r="I410" s="55"/>
    </row>
    <row r="411" spans="1:9">
      <c r="A411" s="55"/>
      <c r="B411" s="55"/>
      <c r="C411" s="55"/>
      <c r="D411" s="55"/>
      <c r="E411" s="55"/>
      <c r="F411" s="55"/>
      <c r="G411" s="55"/>
      <c r="H411" s="55"/>
      <c r="I411" s="55"/>
    </row>
    <row r="412" spans="1:9">
      <c r="A412" s="55"/>
      <c r="B412" s="55"/>
      <c r="C412" s="55"/>
      <c r="D412" s="55"/>
      <c r="E412" s="55"/>
      <c r="F412" s="55"/>
      <c r="G412" s="55"/>
      <c r="H412" s="55"/>
      <c r="I412" s="55"/>
    </row>
    <row r="413" s="52" customFormat="1" ht="15" customHeight="1" spans="1:2">
      <c r="A413" s="52" t="s">
        <v>50</v>
      </c>
      <c r="B413" s="55" t="s">
        <v>159</v>
      </c>
    </row>
    <row r="414" spans="1:9">
      <c r="A414" s="52" t="s">
        <v>52</v>
      </c>
      <c r="B414" s="70">
        <v>15003</v>
      </c>
      <c r="C414" s="55"/>
      <c r="D414" s="55"/>
      <c r="E414" s="55"/>
      <c r="F414" s="55"/>
      <c r="G414" s="55"/>
      <c r="H414" s="55"/>
      <c r="I414" s="55"/>
    </row>
    <row r="415" spans="1:9">
      <c r="A415" s="55"/>
      <c r="B415" s="55"/>
      <c r="C415" s="55"/>
      <c r="D415" s="55"/>
      <c r="E415" s="55"/>
      <c r="F415" s="55"/>
      <c r="G415" s="55"/>
      <c r="H415" s="55"/>
      <c r="I415" s="55"/>
    </row>
    <row r="416" spans="1:9">
      <c r="A416" s="55"/>
      <c r="B416" s="55"/>
      <c r="C416" s="55"/>
      <c r="D416" s="71" t="s">
        <v>53</v>
      </c>
      <c r="E416" s="71"/>
      <c r="F416" s="71"/>
      <c r="G416" s="71"/>
      <c r="H416" s="72">
        <v>1</v>
      </c>
      <c r="I416" s="55"/>
    </row>
    <row r="417" spans="1:9">
      <c r="A417" s="55"/>
      <c r="B417" s="55"/>
      <c r="C417" s="55"/>
      <c r="D417" s="55"/>
      <c r="E417" s="55"/>
      <c r="F417" s="55"/>
      <c r="G417" s="55"/>
      <c r="H417" s="73"/>
      <c r="I417" s="55"/>
    </row>
    <row r="418" spans="1:9">
      <c r="A418" s="55"/>
      <c r="B418" s="55"/>
      <c r="C418" s="55"/>
      <c r="D418" s="71" t="s">
        <v>54</v>
      </c>
      <c r="E418" s="71"/>
      <c r="F418" s="71"/>
      <c r="G418" s="71"/>
      <c r="H418" s="72">
        <v>45</v>
      </c>
      <c r="I418" s="55"/>
    </row>
    <row r="419" spans="1:9">
      <c r="A419" s="55"/>
      <c r="B419" s="55"/>
      <c r="C419" s="55"/>
      <c r="D419" s="55"/>
      <c r="E419" s="55"/>
      <c r="F419" s="55"/>
      <c r="G419" s="55"/>
      <c r="H419" s="55"/>
      <c r="I419" s="55"/>
    </row>
    <row r="420" spans="1:9">
      <c r="A420" s="55"/>
      <c r="B420" s="55"/>
      <c r="C420" s="55"/>
      <c r="D420" s="71" t="s">
        <v>55</v>
      </c>
      <c r="E420" s="71"/>
      <c r="F420" s="71"/>
      <c r="G420" s="71"/>
      <c r="H420" s="72">
        <v>9</v>
      </c>
      <c r="I420" s="55"/>
    </row>
    <row r="421" spans="1:9">
      <c r="A421" s="55"/>
      <c r="B421" s="55"/>
      <c r="C421" s="55"/>
      <c r="D421" s="55"/>
      <c r="E421" s="55"/>
      <c r="F421" s="55"/>
      <c r="G421" s="55"/>
      <c r="H421" s="55"/>
      <c r="I421" s="55"/>
    </row>
    <row r="422" spans="1:9">
      <c r="A422" s="55"/>
      <c r="B422" s="55"/>
      <c r="C422" s="55"/>
      <c r="D422" s="71" t="s">
        <v>56</v>
      </c>
      <c r="E422" s="71"/>
      <c r="F422" s="71"/>
      <c r="G422" s="71"/>
      <c r="H422" s="72">
        <f>69+3</f>
        <v>72</v>
      </c>
      <c r="I422" s="55"/>
    </row>
    <row r="423" spans="1:9">
      <c r="A423" s="55"/>
      <c r="B423" s="55"/>
      <c r="C423" s="55"/>
      <c r="D423" s="55"/>
      <c r="E423" s="55"/>
      <c r="F423" s="55"/>
      <c r="G423" s="55"/>
      <c r="H423" s="55"/>
      <c r="I423" s="55"/>
    </row>
    <row r="424" spans="1:9">
      <c r="A424" s="55"/>
      <c r="B424" s="55"/>
      <c r="C424" s="55"/>
      <c r="D424" s="55"/>
      <c r="E424" s="55"/>
      <c r="F424" s="55"/>
      <c r="G424" s="55"/>
      <c r="H424" s="55"/>
      <c r="I424" s="55"/>
    </row>
    <row r="425" s="52" customFormat="1" ht="15" customHeight="1" spans="1:2">
      <c r="A425" s="52" t="s">
        <v>50</v>
      </c>
      <c r="B425" s="55" t="s">
        <v>160</v>
      </c>
    </row>
    <row r="426" spans="1:9">
      <c r="A426" s="52" t="s">
        <v>52</v>
      </c>
      <c r="B426" s="70">
        <v>61046</v>
      </c>
      <c r="C426" s="55"/>
      <c r="D426" s="55"/>
      <c r="E426" s="55"/>
      <c r="F426" s="55"/>
      <c r="G426" s="55"/>
      <c r="H426" s="55"/>
      <c r="I426" s="55"/>
    </row>
    <row r="427" spans="1:9">
      <c r="A427" s="55"/>
      <c r="B427" s="55"/>
      <c r="C427" s="55"/>
      <c r="D427" s="55"/>
      <c r="E427" s="55"/>
      <c r="F427" s="55"/>
      <c r="G427" s="55"/>
      <c r="H427" s="55"/>
      <c r="I427" s="55"/>
    </row>
    <row r="428" spans="1:9">
      <c r="A428" s="55"/>
      <c r="B428" s="55"/>
      <c r="C428" s="55"/>
      <c r="D428" s="71" t="s">
        <v>53</v>
      </c>
      <c r="E428" s="71"/>
      <c r="F428" s="71"/>
      <c r="G428" s="71"/>
      <c r="H428" s="72">
        <v>1</v>
      </c>
      <c r="I428" s="55"/>
    </row>
    <row r="429" spans="1:9">
      <c r="A429" s="55"/>
      <c r="B429" s="55"/>
      <c r="C429" s="55"/>
      <c r="D429" s="55"/>
      <c r="E429" s="55"/>
      <c r="F429" s="55"/>
      <c r="G429" s="55"/>
      <c r="H429" s="73"/>
      <c r="I429" s="55"/>
    </row>
    <row r="430" spans="1:9">
      <c r="A430" s="55"/>
      <c r="B430" s="55"/>
      <c r="C430" s="55"/>
      <c r="D430" s="71" t="s">
        <v>54</v>
      </c>
      <c r="E430" s="71"/>
      <c r="F430" s="71"/>
      <c r="G430" s="71"/>
      <c r="H430" s="72">
        <v>53</v>
      </c>
      <c r="I430" s="55"/>
    </row>
    <row r="431" spans="1:9">
      <c r="A431" s="55"/>
      <c r="B431" s="55"/>
      <c r="C431" s="55"/>
      <c r="D431" s="55"/>
      <c r="E431" s="55"/>
      <c r="F431" s="55"/>
      <c r="G431" s="55"/>
      <c r="H431" s="55"/>
      <c r="I431" s="55"/>
    </row>
    <row r="432" spans="1:9">
      <c r="A432" s="55"/>
      <c r="B432" s="55"/>
      <c r="C432" s="55"/>
      <c r="D432" s="71" t="s">
        <v>55</v>
      </c>
      <c r="E432" s="71"/>
      <c r="F432" s="71"/>
      <c r="G432" s="71"/>
      <c r="H432" s="72">
        <v>26</v>
      </c>
      <c r="I432" s="55"/>
    </row>
    <row r="433" spans="1:9">
      <c r="A433" s="55"/>
      <c r="B433" s="55"/>
      <c r="C433" s="55"/>
      <c r="D433" s="55"/>
      <c r="E433" s="55"/>
      <c r="F433" s="55"/>
      <c r="G433" s="55"/>
      <c r="H433" s="55"/>
      <c r="I433" s="55"/>
    </row>
    <row r="434" spans="1:9">
      <c r="A434" s="55"/>
      <c r="B434" s="55"/>
      <c r="C434" s="55"/>
      <c r="D434" s="71" t="s">
        <v>56</v>
      </c>
      <c r="E434" s="71"/>
      <c r="F434" s="71"/>
      <c r="G434" s="71"/>
      <c r="H434" s="72">
        <v>62</v>
      </c>
      <c r="I434" s="55"/>
    </row>
    <row r="435" spans="1:9">
      <c r="A435" s="55"/>
      <c r="B435" s="55"/>
      <c r="C435" s="55"/>
      <c r="D435" s="55"/>
      <c r="E435" s="55"/>
      <c r="F435" s="55"/>
      <c r="G435" s="55"/>
      <c r="H435" s="55"/>
      <c r="I435" s="55"/>
    </row>
    <row r="436" spans="1:9">
      <c r="A436" s="55"/>
      <c r="B436" s="55"/>
      <c r="C436" s="55"/>
      <c r="D436" s="55"/>
      <c r="E436" s="55"/>
      <c r="F436" s="55"/>
      <c r="G436" s="55"/>
      <c r="H436" s="55"/>
      <c r="I436" s="55"/>
    </row>
    <row r="437" s="52" customFormat="1" ht="15" customHeight="1" spans="1:2">
      <c r="A437" s="52" t="s">
        <v>50</v>
      </c>
      <c r="B437" s="55" t="s">
        <v>161</v>
      </c>
    </row>
    <row r="438" spans="1:9">
      <c r="A438" s="52" t="s">
        <v>52</v>
      </c>
      <c r="B438" s="70">
        <v>61047</v>
      </c>
      <c r="C438" s="55"/>
      <c r="D438" s="55"/>
      <c r="E438" s="55"/>
      <c r="F438" s="55"/>
      <c r="G438" s="55"/>
      <c r="H438" s="55"/>
      <c r="I438" s="55"/>
    </row>
    <row r="439" spans="1:9">
      <c r="A439" s="55"/>
      <c r="B439" s="55"/>
      <c r="C439" s="55"/>
      <c r="D439" s="55"/>
      <c r="E439" s="55"/>
      <c r="F439" s="55"/>
      <c r="G439" s="55"/>
      <c r="H439" s="55"/>
      <c r="I439" s="55"/>
    </row>
    <row r="440" spans="1:9">
      <c r="A440" s="55"/>
      <c r="B440" s="55"/>
      <c r="C440" s="55"/>
      <c r="D440" s="71" t="s">
        <v>53</v>
      </c>
      <c r="E440" s="71"/>
      <c r="F440" s="71"/>
      <c r="G440" s="71"/>
      <c r="H440" s="72">
        <v>1</v>
      </c>
      <c r="I440" s="55"/>
    </row>
    <row r="441" spans="1:9">
      <c r="A441" s="55"/>
      <c r="B441" s="55"/>
      <c r="C441" s="55"/>
      <c r="D441" s="55"/>
      <c r="E441" s="55"/>
      <c r="F441" s="55"/>
      <c r="G441" s="55"/>
      <c r="H441" s="73"/>
      <c r="I441" s="55"/>
    </row>
    <row r="442" spans="1:9">
      <c r="A442" s="55"/>
      <c r="B442" s="55"/>
      <c r="C442" s="55"/>
      <c r="D442" s="71" t="s">
        <v>54</v>
      </c>
      <c r="E442" s="71"/>
      <c r="F442" s="71"/>
      <c r="G442" s="71"/>
      <c r="H442" s="72">
        <v>3</v>
      </c>
      <c r="I442" s="55"/>
    </row>
    <row r="443" spans="1:9">
      <c r="A443" s="55"/>
      <c r="B443" s="55"/>
      <c r="C443" s="55"/>
      <c r="D443" s="55"/>
      <c r="E443" s="55"/>
      <c r="F443" s="55"/>
      <c r="G443" s="55"/>
      <c r="H443" s="55"/>
      <c r="I443" s="55"/>
    </row>
    <row r="444" spans="1:9">
      <c r="A444" s="55"/>
      <c r="B444" s="55"/>
      <c r="C444" s="55"/>
      <c r="D444" s="71" t="s">
        <v>55</v>
      </c>
      <c r="E444" s="71"/>
      <c r="F444" s="71"/>
      <c r="G444" s="71"/>
      <c r="H444" s="72">
        <v>0</v>
      </c>
      <c r="I444" s="55"/>
    </row>
    <row r="445" spans="1:9">
      <c r="A445" s="55"/>
      <c r="B445" s="55"/>
      <c r="C445" s="55"/>
      <c r="D445" s="55"/>
      <c r="E445" s="55"/>
      <c r="F445" s="55"/>
      <c r="G445" s="55"/>
      <c r="H445" s="55"/>
      <c r="I445" s="55"/>
    </row>
    <row r="446" spans="1:9">
      <c r="A446" s="55"/>
      <c r="B446" s="55"/>
      <c r="C446" s="55"/>
      <c r="D446" s="71" t="s">
        <v>56</v>
      </c>
      <c r="E446" s="71"/>
      <c r="F446" s="71"/>
      <c r="G446" s="71"/>
      <c r="H446" s="72">
        <v>53</v>
      </c>
      <c r="I446" s="55"/>
    </row>
    <row r="447" spans="1:9">
      <c r="A447" s="55"/>
      <c r="B447" s="55"/>
      <c r="C447" s="55"/>
      <c r="D447" s="55"/>
      <c r="E447" s="55"/>
      <c r="F447" s="55"/>
      <c r="G447" s="55"/>
      <c r="H447" s="55"/>
      <c r="I447" s="55"/>
    </row>
    <row r="448" spans="1:9">
      <c r="A448" s="55"/>
      <c r="B448" s="55"/>
      <c r="C448" s="55"/>
      <c r="D448" s="55"/>
      <c r="E448" s="55"/>
      <c r="F448" s="55"/>
      <c r="G448" s="55"/>
      <c r="H448" s="55"/>
      <c r="I448" s="55"/>
    </row>
    <row r="449" s="52" customFormat="1" ht="15" customHeight="1" spans="1:2">
      <c r="A449" s="52" t="s">
        <v>50</v>
      </c>
      <c r="B449" s="55" t="s">
        <v>162</v>
      </c>
    </row>
    <row r="450" spans="1:9">
      <c r="A450" s="52" t="s">
        <v>52</v>
      </c>
      <c r="B450" s="70">
        <v>15014</v>
      </c>
      <c r="C450" s="55"/>
      <c r="D450" s="55"/>
      <c r="E450" s="55"/>
      <c r="F450" s="55"/>
      <c r="G450" s="55"/>
      <c r="H450" s="55"/>
      <c r="I450" s="55"/>
    </row>
    <row r="451" spans="1:9">
      <c r="A451" s="55"/>
      <c r="B451" s="55"/>
      <c r="C451" s="55"/>
      <c r="D451" s="55"/>
      <c r="E451" s="55"/>
      <c r="F451" s="55"/>
      <c r="G451" s="55"/>
      <c r="H451" s="55"/>
      <c r="I451" s="55"/>
    </row>
    <row r="452" spans="1:9">
      <c r="A452" s="55"/>
      <c r="B452" s="55"/>
      <c r="C452" s="55"/>
      <c r="D452" s="71" t="s">
        <v>53</v>
      </c>
      <c r="E452" s="71"/>
      <c r="F452" s="71"/>
      <c r="G452" s="71"/>
      <c r="H452" s="72">
        <v>1</v>
      </c>
      <c r="I452" s="55"/>
    </row>
    <row r="453" spans="1:9">
      <c r="A453" s="55"/>
      <c r="B453" s="55"/>
      <c r="C453" s="55"/>
      <c r="D453" s="55"/>
      <c r="E453" s="55"/>
      <c r="F453" s="55"/>
      <c r="G453" s="55"/>
      <c r="H453" s="73"/>
      <c r="I453" s="55"/>
    </row>
    <row r="454" spans="1:9">
      <c r="A454" s="55"/>
      <c r="B454" s="55"/>
      <c r="C454" s="55"/>
      <c r="D454" s="71" t="s">
        <v>54</v>
      </c>
      <c r="E454" s="71"/>
      <c r="F454" s="71"/>
      <c r="G454" s="71"/>
      <c r="H454" s="72">
        <v>4</v>
      </c>
      <c r="I454" s="55"/>
    </row>
    <row r="455" spans="1:9">
      <c r="A455" s="55"/>
      <c r="B455" s="55"/>
      <c r="C455" s="55"/>
      <c r="D455" s="55"/>
      <c r="E455" s="55"/>
      <c r="F455" s="55"/>
      <c r="G455" s="55"/>
      <c r="H455" s="55"/>
      <c r="I455" s="55"/>
    </row>
    <row r="456" spans="1:9">
      <c r="A456" s="55"/>
      <c r="B456" s="55"/>
      <c r="C456" s="55"/>
      <c r="D456" s="71" t="s">
        <v>55</v>
      </c>
      <c r="E456" s="71"/>
      <c r="F456" s="71"/>
      <c r="G456" s="71"/>
      <c r="H456" s="72">
        <v>2</v>
      </c>
      <c r="I456" s="55"/>
    </row>
    <row r="457" spans="1:9">
      <c r="A457" s="55"/>
      <c r="B457" s="55"/>
      <c r="C457" s="55"/>
      <c r="D457" s="55"/>
      <c r="E457" s="55"/>
      <c r="F457" s="55"/>
      <c r="G457" s="55"/>
      <c r="H457" s="55"/>
      <c r="I457" s="55"/>
    </row>
    <row r="458" spans="1:9">
      <c r="A458" s="55"/>
      <c r="B458" s="55"/>
      <c r="C458" s="55"/>
      <c r="D458" s="71" t="s">
        <v>56</v>
      </c>
      <c r="E458" s="71"/>
      <c r="F458" s="71"/>
      <c r="G458" s="71"/>
      <c r="H458" s="82">
        <v>55</v>
      </c>
      <c r="I458" s="55"/>
    </row>
    <row r="459" spans="1:9">
      <c r="A459" s="55"/>
      <c r="B459" s="55"/>
      <c r="C459" s="55"/>
      <c r="D459" s="55"/>
      <c r="E459" s="55"/>
      <c r="F459" s="55"/>
      <c r="G459" s="55"/>
      <c r="H459" s="55"/>
      <c r="I459" s="55"/>
    </row>
    <row r="460" spans="1:9">
      <c r="A460" s="55"/>
      <c r="B460" s="55"/>
      <c r="C460" s="55"/>
      <c r="D460" s="55"/>
      <c r="E460" s="55"/>
      <c r="F460" s="55"/>
      <c r="G460" s="55"/>
      <c r="H460" s="55"/>
      <c r="I460" s="55"/>
    </row>
    <row r="461" s="52" customFormat="1" ht="15" customHeight="1" spans="1:2">
      <c r="A461" s="52" t="s">
        <v>50</v>
      </c>
      <c r="B461" s="55" t="s">
        <v>163</v>
      </c>
    </row>
    <row r="462" spans="1:9">
      <c r="A462" s="52" t="s">
        <v>52</v>
      </c>
      <c r="B462" s="70">
        <v>15004</v>
      </c>
      <c r="C462" s="55"/>
      <c r="D462" s="55"/>
      <c r="E462" s="55"/>
      <c r="F462" s="55"/>
      <c r="G462" s="55"/>
      <c r="H462" s="55"/>
      <c r="I462" s="55"/>
    </row>
    <row r="463" spans="1:9">
      <c r="A463" s="55"/>
      <c r="B463" s="55"/>
      <c r="C463" s="55"/>
      <c r="D463" s="55"/>
      <c r="E463" s="55"/>
      <c r="F463" s="55"/>
      <c r="G463" s="55"/>
      <c r="H463" s="55"/>
      <c r="I463" s="55"/>
    </row>
    <row r="464" ht="24" customHeight="1" spans="1:9">
      <c r="A464" s="55"/>
      <c r="B464" s="55"/>
      <c r="C464" s="55"/>
      <c r="D464" s="76" t="s">
        <v>164</v>
      </c>
      <c r="E464" s="76"/>
      <c r="F464" s="76"/>
      <c r="G464" s="76"/>
      <c r="H464" s="75">
        <f>I466+I468</f>
        <v>2</v>
      </c>
      <c r="I464" s="55"/>
    </row>
    <row r="465" ht="6" customHeight="1" spans="1:9">
      <c r="A465" s="55"/>
      <c r="B465" s="55"/>
      <c r="C465" s="55"/>
      <c r="D465" s="55"/>
      <c r="E465" s="55"/>
      <c r="F465" s="55"/>
      <c r="G465" s="55"/>
      <c r="H465" s="73"/>
      <c r="I465" s="55"/>
    </row>
    <row r="466" ht="24" customHeight="1" spans="1:9">
      <c r="A466" s="55"/>
      <c r="B466" s="55"/>
      <c r="C466" s="55"/>
      <c r="D466" s="55"/>
      <c r="E466" s="74" t="s">
        <v>165</v>
      </c>
      <c r="F466" s="74"/>
      <c r="G466" s="74"/>
      <c r="H466" s="74"/>
      <c r="I466" s="75">
        <v>1</v>
      </c>
    </row>
    <row r="467" ht="6" customHeight="1" spans="1:9">
      <c r="A467" s="55"/>
      <c r="B467" s="55"/>
      <c r="C467" s="55"/>
      <c r="D467" s="55"/>
      <c r="E467" s="55"/>
      <c r="F467" s="55"/>
      <c r="G467" s="55"/>
      <c r="H467" s="73"/>
      <c r="I467" s="55"/>
    </row>
    <row r="468" ht="24" customHeight="1" spans="1:9">
      <c r="A468" s="55"/>
      <c r="B468" s="55"/>
      <c r="C468" s="55"/>
      <c r="D468" s="55"/>
      <c r="E468" s="74" t="s">
        <v>166</v>
      </c>
      <c r="F468" s="74"/>
      <c r="G468" s="74"/>
      <c r="H468" s="74"/>
      <c r="I468" s="75">
        <v>1</v>
      </c>
    </row>
    <row r="469" spans="1:9">
      <c r="A469" s="55"/>
      <c r="B469" s="55"/>
      <c r="C469" s="55"/>
      <c r="D469" s="55"/>
      <c r="E469" s="55"/>
      <c r="F469" s="55"/>
      <c r="G469" s="55"/>
      <c r="H469" s="55"/>
      <c r="I469" s="55"/>
    </row>
    <row r="470" ht="24" customHeight="1" spans="1:9">
      <c r="A470" s="55"/>
      <c r="B470" s="55"/>
      <c r="C470" s="55"/>
      <c r="D470" s="83" t="s">
        <v>167</v>
      </c>
      <c r="E470" s="83"/>
      <c r="F470" s="83"/>
      <c r="G470" s="83"/>
      <c r="H470" s="75">
        <f>I472+I474</f>
        <v>20</v>
      </c>
      <c r="I470" s="55"/>
    </row>
    <row r="471" s="69" customFormat="1" ht="6" customHeight="1" spans="1:8">
      <c r="A471" s="55"/>
      <c r="B471" s="55"/>
      <c r="C471" s="55"/>
      <c r="D471" s="55"/>
      <c r="E471" s="55"/>
      <c r="F471" s="55"/>
      <c r="G471" s="55"/>
      <c r="H471" s="73"/>
    </row>
    <row r="472" s="69" customFormat="1" ht="24" customHeight="1" spans="1:9">
      <c r="A472" s="55"/>
      <c r="B472" s="55"/>
      <c r="C472" s="55"/>
      <c r="D472" s="55"/>
      <c r="E472" s="74" t="s">
        <v>168</v>
      </c>
      <c r="F472" s="74"/>
      <c r="G472" s="74"/>
      <c r="H472" s="74"/>
      <c r="I472" s="75">
        <f>11+2</f>
        <v>13</v>
      </c>
    </row>
    <row r="473" s="69" customFormat="1" ht="6" customHeight="1" spans="1:8">
      <c r="A473" s="55"/>
      <c r="B473" s="55"/>
      <c r="C473" s="55"/>
      <c r="D473" s="55"/>
      <c r="E473" s="55"/>
      <c r="F473" s="55"/>
      <c r="G473" s="55"/>
      <c r="H473" s="73"/>
    </row>
    <row r="474" s="69" customFormat="1" ht="24" customHeight="1" spans="1:9">
      <c r="A474" s="55"/>
      <c r="B474" s="55"/>
      <c r="C474" s="55"/>
      <c r="D474" s="55"/>
      <c r="E474" s="74" t="s">
        <v>169</v>
      </c>
      <c r="F474" s="74"/>
      <c r="G474" s="74"/>
      <c r="H474" s="74"/>
      <c r="I474" s="75">
        <v>7</v>
      </c>
    </row>
    <row r="475" customFormat="1" ht="15" spans="1:14">
      <c r="A475" s="55"/>
      <c r="B475" s="55"/>
      <c r="C475" s="55"/>
      <c r="D475" s="55"/>
      <c r="E475" s="55"/>
      <c r="F475" s="55"/>
      <c r="G475" s="55"/>
      <c r="H475" s="55"/>
      <c r="I475" s="84"/>
      <c r="J475" s="84"/>
      <c r="K475" s="84"/>
      <c r="L475" s="84"/>
      <c r="M475" s="84"/>
      <c r="N475" s="84"/>
    </row>
    <row r="476" customFormat="1" ht="24" customHeight="1" spans="1:14">
      <c r="A476" s="55"/>
      <c r="B476" s="55"/>
      <c r="C476" s="55"/>
      <c r="D476" s="76" t="s">
        <v>170</v>
      </c>
      <c r="E476" s="76"/>
      <c r="F476" s="76"/>
      <c r="G476" s="76"/>
      <c r="H476" s="75">
        <v>10</v>
      </c>
      <c r="I476" s="84"/>
      <c r="J476" s="84"/>
      <c r="K476" s="84"/>
      <c r="L476" s="84"/>
      <c r="M476" s="84"/>
      <c r="N476" s="84"/>
    </row>
    <row r="477" customFormat="1" ht="15" spans="1:14">
      <c r="A477" s="55"/>
      <c r="B477" s="55"/>
      <c r="C477" s="55"/>
      <c r="D477" s="55"/>
      <c r="E477" s="55"/>
      <c r="F477" s="55"/>
      <c r="G477" s="55"/>
      <c r="H477" s="55"/>
      <c r="I477" s="84"/>
      <c r="J477" s="84"/>
      <c r="K477" s="84"/>
      <c r="L477" s="84"/>
      <c r="M477" s="84"/>
      <c r="N477" s="84"/>
    </row>
    <row r="478" customFormat="1" ht="24" customHeight="1" spans="1:14">
      <c r="A478" s="55"/>
      <c r="B478" s="55"/>
      <c r="C478" s="55"/>
      <c r="D478" s="76" t="s">
        <v>118</v>
      </c>
      <c r="E478" s="76"/>
      <c r="F478" s="76"/>
      <c r="G478" s="76"/>
      <c r="H478" s="75">
        <f>I480+I482</f>
        <v>84</v>
      </c>
      <c r="I478" s="84"/>
      <c r="J478" s="84"/>
      <c r="K478" s="84"/>
      <c r="L478" s="84"/>
      <c r="M478" s="84"/>
      <c r="N478" s="84"/>
    </row>
    <row r="479" s="69" customFormat="1" ht="6" customHeight="1" spans="1:8">
      <c r="A479" s="55"/>
      <c r="B479" s="55"/>
      <c r="C479" s="55"/>
      <c r="D479" s="55"/>
      <c r="E479" s="55"/>
      <c r="F479" s="55"/>
      <c r="G479" s="55"/>
      <c r="H479" s="73"/>
    </row>
    <row r="480" s="69" customFormat="1" ht="24" customHeight="1" spans="1:9">
      <c r="A480" s="55"/>
      <c r="B480" s="55"/>
      <c r="C480" s="55"/>
      <c r="D480" s="55"/>
      <c r="E480" s="74" t="s">
        <v>171</v>
      </c>
      <c r="F480" s="74"/>
      <c r="G480" s="74"/>
      <c r="H480" s="74"/>
      <c r="I480" s="75">
        <f>59+1</f>
        <v>60</v>
      </c>
    </row>
    <row r="481" s="69" customFormat="1" ht="6" customHeight="1" spans="1:8">
      <c r="A481" s="55"/>
      <c r="B481" s="55"/>
      <c r="C481" s="55"/>
      <c r="D481" s="55"/>
      <c r="E481" s="55"/>
      <c r="F481" s="55"/>
      <c r="G481" s="55"/>
      <c r="H481" s="73"/>
    </row>
    <row r="482" s="69" customFormat="1" ht="24" customHeight="1" spans="1:9">
      <c r="A482" s="55"/>
      <c r="B482" s="55"/>
      <c r="C482" s="55"/>
      <c r="D482" s="55"/>
      <c r="E482" s="74" t="s">
        <v>172</v>
      </c>
      <c r="F482" s="74"/>
      <c r="G482" s="74"/>
      <c r="H482" s="74"/>
      <c r="I482" s="75">
        <v>24</v>
      </c>
    </row>
    <row r="483" customFormat="1" ht="15" spans="1:14">
      <c r="A483" s="55"/>
      <c r="B483" s="55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</row>
    <row r="484" customFormat="1" ht="15" spans="1:14">
      <c r="A484" s="55"/>
      <c r="B484" s="55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</row>
    <row r="485" s="52" customFormat="1" ht="15" customHeight="1" spans="1:2">
      <c r="A485" s="52" t="s">
        <v>50</v>
      </c>
      <c r="B485" s="55" t="s">
        <v>173</v>
      </c>
    </row>
    <row r="486" spans="1:9">
      <c r="A486" s="52" t="s">
        <v>52</v>
      </c>
      <c r="B486" s="70">
        <v>61048</v>
      </c>
      <c r="C486" s="55"/>
      <c r="D486" s="55"/>
      <c r="E486" s="55"/>
      <c r="F486" s="55"/>
      <c r="G486" s="55"/>
      <c r="H486" s="55"/>
      <c r="I486" s="55"/>
    </row>
    <row r="487" spans="1:9">
      <c r="A487" s="55"/>
      <c r="B487" s="55"/>
      <c r="C487" s="55"/>
      <c r="D487" s="55"/>
      <c r="E487" s="55"/>
      <c r="F487" s="55"/>
      <c r="G487" s="55"/>
      <c r="H487" s="55"/>
      <c r="I487" s="55"/>
    </row>
    <row r="488" spans="1:9">
      <c r="A488" s="55"/>
      <c r="B488" s="55"/>
      <c r="C488" s="55"/>
      <c r="D488" s="71" t="s">
        <v>53</v>
      </c>
      <c r="E488" s="71"/>
      <c r="F488" s="71"/>
      <c r="G488" s="71"/>
      <c r="H488" s="72">
        <v>1</v>
      </c>
      <c r="I488" s="55"/>
    </row>
    <row r="489" spans="1:9">
      <c r="A489" s="55"/>
      <c r="B489" s="55"/>
      <c r="C489" s="55"/>
      <c r="D489" s="55"/>
      <c r="E489" s="55"/>
      <c r="F489" s="55"/>
      <c r="G489" s="55"/>
      <c r="H489" s="73"/>
      <c r="I489" s="55"/>
    </row>
    <row r="490" spans="1:9">
      <c r="A490" s="55"/>
      <c r="B490" s="55"/>
      <c r="C490" s="55"/>
      <c r="D490" s="71" t="s">
        <v>54</v>
      </c>
      <c r="E490" s="71"/>
      <c r="F490" s="71"/>
      <c r="G490" s="71"/>
      <c r="H490" s="72">
        <v>7</v>
      </c>
      <c r="I490" s="55"/>
    </row>
    <row r="491" spans="1:9">
      <c r="A491" s="55"/>
      <c r="B491" s="55"/>
      <c r="C491" s="55"/>
      <c r="D491" s="55"/>
      <c r="E491" s="55"/>
      <c r="F491" s="55"/>
      <c r="G491" s="55"/>
      <c r="H491" s="55"/>
      <c r="I491" s="55"/>
    </row>
    <row r="492" spans="1:9">
      <c r="A492" s="55"/>
      <c r="B492" s="55"/>
      <c r="C492" s="55"/>
      <c r="D492" s="71" t="s">
        <v>55</v>
      </c>
      <c r="E492" s="71"/>
      <c r="F492" s="71"/>
      <c r="G492" s="71"/>
      <c r="H492" s="72">
        <v>3</v>
      </c>
      <c r="I492" s="55"/>
    </row>
    <row r="493" spans="1:9">
      <c r="A493" s="55"/>
      <c r="B493" s="55"/>
      <c r="C493" s="55"/>
      <c r="D493" s="55"/>
      <c r="E493" s="55"/>
      <c r="F493" s="55"/>
      <c r="G493" s="55"/>
      <c r="H493" s="55"/>
      <c r="I493" s="55"/>
    </row>
    <row r="494" spans="1:9">
      <c r="A494" s="55"/>
      <c r="B494" s="55"/>
      <c r="C494" s="55"/>
      <c r="D494" s="71" t="s">
        <v>56</v>
      </c>
      <c r="E494" s="71"/>
      <c r="F494" s="71"/>
      <c r="G494" s="71"/>
      <c r="H494" s="72">
        <v>52</v>
      </c>
      <c r="I494" s="55"/>
    </row>
    <row r="495" spans="1:9">
      <c r="A495" s="55"/>
      <c r="B495" s="55"/>
      <c r="C495" s="55"/>
      <c r="D495" s="55"/>
      <c r="E495" s="55"/>
      <c r="F495" s="55"/>
      <c r="G495" s="55"/>
      <c r="H495" s="55"/>
      <c r="I495" s="55"/>
    </row>
    <row r="496" spans="1:9">
      <c r="A496" s="55"/>
      <c r="B496" s="55"/>
      <c r="C496" s="55"/>
      <c r="D496" s="55"/>
      <c r="E496" s="55"/>
      <c r="F496" s="55"/>
      <c r="G496" s="55"/>
      <c r="H496" s="55"/>
      <c r="I496" s="55"/>
    </row>
    <row r="497" s="52" customFormat="1" ht="15" customHeight="1" spans="1:2">
      <c r="A497" s="52" t="s">
        <v>50</v>
      </c>
      <c r="B497" s="55" t="s">
        <v>174</v>
      </c>
    </row>
    <row r="498" spans="1:9">
      <c r="A498" s="52" t="s">
        <v>52</v>
      </c>
      <c r="B498" s="70">
        <v>15005</v>
      </c>
      <c r="C498" s="55"/>
      <c r="D498" s="55"/>
      <c r="E498" s="55"/>
      <c r="F498" s="55"/>
      <c r="G498" s="55"/>
      <c r="H498" s="55"/>
      <c r="I498" s="55"/>
    </row>
    <row r="499" spans="1:9">
      <c r="A499" s="55"/>
      <c r="B499" s="55"/>
      <c r="C499" s="55"/>
      <c r="D499" s="55"/>
      <c r="E499" s="55"/>
      <c r="F499" s="55"/>
      <c r="G499" s="55"/>
      <c r="H499" s="55"/>
      <c r="I499" s="55"/>
    </row>
    <row r="500" ht="24" customHeight="1" spans="1:9">
      <c r="A500" s="55"/>
      <c r="B500" s="55"/>
      <c r="C500" s="55"/>
      <c r="D500" s="74" t="s">
        <v>175</v>
      </c>
      <c r="E500" s="74"/>
      <c r="F500" s="74"/>
      <c r="G500" s="74"/>
      <c r="H500" s="75">
        <f>I502+I504+I506+I508+I510+I512+I514+I516+I518+I520+I522+I524+I526+I528+I530+I532+I534+I536+I538+I540+I542+I544+I546+I548+I550+I552+I554+I556+I558+I560+I562+I564+I566+I568</f>
        <v>41</v>
      </c>
      <c r="I500" s="55"/>
    </row>
    <row r="501" ht="6" customHeight="1" spans="1:9">
      <c r="A501" s="55"/>
      <c r="B501" s="55"/>
      <c r="C501" s="55"/>
      <c r="D501" s="55"/>
      <c r="E501" s="55"/>
      <c r="F501" s="55"/>
      <c r="G501" s="55"/>
      <c r="H501" s="73"/>
      <c r="I501" s="55"/>
    </row>
    <row r="502" ht="24" customHeight="1" spans="1:9">
      <c r="A502" s="55"/>
      <c r="B502" s="55"/>
      <c r="C502" s="55"/>
      <c r="D502" s="55"/>
      <c r="E502" s="74" t="s">
        <v>176</v>
      </c>
      <c r="F502" s="74"/>
      <c r="G502" s="74"/>
      <c r="H502" s="74"/>
      <c r="I502" s="75">
        <v>1</v>
      </c>
    </row>
    <row r="503" ht="6" customHeight="1" spans="1:9">
      <c r="A503" s="55"/>
      <c r="B503" s="55"/>
      <c r="C503" s="55"/>
      <c r="D503" s="55"/>
      <c r="E503" s="55"/>
      <c r="F503" s="55"/>
      <c r="G503" s="55"/>
      <c r="H503" s="73"/>
      <c r="I503" s="55"/>
    </row>
    <row r="504" ht="24" customHeight="1" spans="1:9">
      <c r="A504" s="55"/>
      <c r="B504" s="55"/>
      <c r="C504" s="55"/>
      <c r="D504" s="55"/>
      <c r="E504" s="74" t="s">
        <v>177</v>
      </c>
      <c r="F504" s="74"/>
      <c r="G504" s="74"/>
      <c r="H504" s="74"/>
      <c r="I504" s="75">
        <v>1</v>
      </c>
    </row>
    <row r="505" ht="6" customHeight="1" spans="1:9">
      <c r="A505" s="55"/>
      <c r="B505" s="55"/>
      <c r="C505" s="55"/>
      <c r="D505" s="55"/>
      <c r="E505" s="55"/>
      <c r="F505" s="55"/>
      <c r="G505" s="55"/>
      <c r="H505" s="73"/>
      <c r="I505" s="55"/>
    </row>
    <row r="506" ht="26.1" customHeight="1" spans="1:9">
      <c r="A506" s="55"/>
      <c r="B506" s="55"/>
      <c r="C506" s="55"/>
      <c r="D506" s="55"/>
      <c r="E506" s="74" t="s">
        <v>178</v>
      </c>
      <c r="F506" s="74"/>
      <c r="G506" s="74"/>
      <c r="H506" s="74"/>
      <c r="I506" s="75">
        <v>1</v>
      </c>
    </row>
    <row r="507" ht="6" customHeight="1" spans="1:9">
      <c r="A507" s="55"/>
      <c r="B507" s="55"/>
      <c r="C507" s="55"/>
      <c r="D507" s="55"/>
      <c r="E507" s="55"/>
      <c r="F507" s="55"/>
      <c r="G507" s="55"/>
      <c r="H507" s="73"/>
      <c r="I507" s="55"/>
    </row>
    <row r="508" ht="24" customHeight="1" spans="1:9">
      <c r="A508" s="55"/>
      <c r="B508" s="55"/>
      <c r="C508" s="55"/>
      <c r="D508" s="55"/>
      <c r="E508" s="74" t="s">
        <v>179</v>
      </c>
      <c r="F508" s="74"/>
      <c r="G508" s="74"/>
      <c r="H508" s="74"/>
      <c r="I508" s="75">
        <v>1</v>
      </c>
    </row>
    <row r="509" ht="6" customHeight="1" spans="1:9">
      <c r="A509" s="55"/>
      <c r="B509" s="55"/>
      <c r="C509" s="55"/>
      <c r="D509" s="55"/>
      <c r="E509" s="55"/>
      <c r="F509" s="55"/>
      <c r="G509" s="55"/>
      <c r="H509" s="73"/>
      <c r="I509" s="55"/>
    </row>
    <row r="510" ht="24" customHeight="1" spans="1:9">
      <c r="A510" s="55"/>
      <c r="B510" s="55"/>
      <c r="C510" s="55"/>
      <c r="D510" s="55"/>
      <c r="E510" s="74" t="s">
        <v>180</v>
      </c>
      <c r="F510" s="74"/>
      <c r="G510" s="74"/>
      <c r="H510" s="74"/>
      <c r="I510" s="75">
        <v>1</v>
      </c>
    </row>
    <row r="511" ht="6" customHeight="1" spans="1:9">
      <c r="A511" s="55"/>
      <c r="B511" s="55"/>
      <c r="C511" s="55"/>
      <c r="D511" s="55"/>
      <c r="E511" s="55"/>
      <c r="F511" s="55"/>
      <c r="G511" s="55"/>
      <c r="H511" s="73"/>
      <c r="I511" s="55"/>
    </row>
    <row r="512" ht="24" customHeight="1" spans="1:9">
      <c r="A512" s="55"/>
      <c r="B512" s="55"/>
      <c r="C512" s="55"/>
      <c r="D512" s="55"/>
      <c r="E512" s="74" t="s">
        <v>181</v>
      </c>
      <c r="F512" s="74"/>
      <c r="G512" s="74"/>
      <c r="H512" s="74"/>
      <c r="I512" s="75">
        <v>1</v>
      </c>
    </row>
    <row r="513" ht="6" customHeight="1" spans="1:9">
      <c r="A513" s="55"/>
      <c r="B513" s="55"/>
      <c r="C513" s="55"/>
      <c r="D513" s="55"/>
      <c r="E513" s="55"/>
      <c r="F513" s="55"/>
      <c r="G513" s="55"/>
      <c r="H513" s="73"/>
      <c r="I513" s="55"/>
    </row>
    <row r="514" ht="26.1" customHeight="1" spans="1:9">
      <c r="A514" s="55"/>
      <c r="B514" s="55"/>
      <c r="C514" s="55"/>
      <c r="D514" s="55"/>
      <c r="E514" s="74" t="s">
        <v>182</v>
      </c>
      <c r="F514" s="74"/>
      <c r="G514" s="74"/>
      <c r="H514" s="74"/>
      <c r="I514" s="75">
        <v>3</v>
      </c>
    </row>
    <row r="515" ht="6" customHeight="1" spans="1:9">
      <c r="A515" s="55"/>
      <c r="B515" s="55"/>
      <c r="C515" s="55"/>
      <c r="D515" s="55"/>
      <c r="E515" s="55"/>
      <c r="F515" s="55"/>
      <c r="G515" s="55"/>
      <c r="H515" s="73"/>
      <c r="I515" s="55"/>
    </row>
    <row r="516" ht="24" customHeight="1" spans="1:9">
      <c r="A516" s="55"/>
      <c r="B516" s="55"/>
      <c r="C516" s="55"/>
      <c r="D516" s="55"/>
      <c r="E516" s="74" t="s">
        <v>183</v>
      </c>
      <c r="F516" s="74"/>
      <c r="G516" s="74"/>
      <c r="H516" s="74"/>
      <c r="I516" s="75">
        <v>1</v>
      </c>
    </row>
    <row r="517" ht="6" customHeight="1" spans="1:9">
      <c r="A517" s="55"/>
      <c r="B517" s="55"/>
      <c r="C517" s="55"/>
      <c r="D517" s="55"/>
      <c r="E517" s="55"/>
      <c r="F517" s="55"/>
      <c r="G517" s="55"/>
      <c r="H517" s="73"/>
      <c r="I517" s="55"/>
    </row>
    <row r="518" ht="24" customHeight="1" spans="1:9">
      <c r="A518" s="55"/>
      <c r="B518" s="55"/>
      <c r="C518" s="55"/>
      <c r="D518" s="55"/>
      <c r="E518" s="74" t="s">
        <v>184</v>
      </c>
      <c r="F518" s="74"/>
      <c r="G518" s="74"/>
      <c r="H518" s="74"/>
      <c r="I518" s="75">
        <v>1</v>
      </c>
    </row>
    <row r="519" ht="6" customHeight="1" spans="1:9">
      <c r="A519" s="55"/>
      <c r="B519" s="55"/>
      <c r="C519" s="55"/>
      <c r="D519" s="55"/>
      <c r="E519" s="55"/>
      <c r="F519" s="55"/>
      <c r="G519" s="55"/>
      <c r="H519" s="73"/>
      <c r="I519" s="55"/>
    </row>
    <row r="520" ht="24" customHeight="1" spans="1:9">
      <c r="A520" s="55"/>
      <c r="B520" s="55"/>
      <c r="C520" s="55"/>
      <c r="D520" s="55"/>
      <c r="E520" s="74" t="s">
        <v>185</v>
      </c>
      <c r="F520" s="74"/>
      <c r="G520" s="74"/>
      <c r="H520" s="74"/>
      <c r="I520" s="75">
        <v>1</v>
      </c>
    </row>
    <row r="521" ht="6" customHeight="1" spans="1:9">
      <c r="A521" s="55"/>
      <c r="B521" s="55"/>
      <c r="C521" s="55"/>
      <c r="D521" s="55"/>
      <c r="E521" s="55"/>
      <c r="F521" s="55"/>
      <c r="G521" s="55"/>
      <c r="H521" s="73"/>
      <c r="I521" s="55"/>
    </row>
    <row r="522" ht="26.1" customHeight="1" spans="1:9">
      <c r="A522" s="55"/>
      <c r="B522" s="55"/>
      <c r="C522" s="55"/>
      <c r="D522" s="55"/>
      <c r="E522" s="74" t="s">
        <v>186</v>
      </c>
      <c r="F522" s="74"/>
      <c r="G522" s="74"/>
      <c r="H522" s="74"/>
      <c r="I522" s="75">
        <v>1</v>
      </c>
    </row>
    <row r="523" ht="6" customHeight="1" spans="1:9">
      <c r="A523" s="55"/>
      <c r="B523" s="55"/>
      <c r="C523" s="55"/>
      <c r="D523" s="55"/>
      <c r="E523" s="55"/>
      <c r="F523" s="55"/>
      <c r="G523" s="55"/>
      <c r="H523" s="73"/>
      <c r="I523" s="55"/>
    </row>
    <row r="524" ht="24" customHeight="1" spans="1:9">
      <c r="A524" s="55"/>
      <c r="B524" s="55"/>
      <c r="C524" s="55"/>
      <c r="D524" s="55"/>
      <c r="E524" s="74" t="s">
        <v>187</v>
      </c>
      <c r="F524" s="74"/>
      <c r="G524" s="74"/>
      <c r="H524" s="74"/>
      <c r="I524" s="75">
        <v>1</v>
      </c>
    </row>
    <row r="525" ht="6" customHeight="1" spans="1:9">
      <c r="A525" s="55"/>
      <c r="B525" s="55"/>
      <c r="C525" s="55"/>
      <c r="D525" s="55"/>
      <c r="E525" s="55"/>
      <c r="F525" s="55"/>
      <c r="G525" s="55"/>
      <c r="H525" s="73"/>
      <c r="I525" s="55"/>
    </row>
    <row r="526" ht="24" customHeight="1" spans="1:9">
      <c r="A526" s="55"/>
      <c r="B526" s="55"/>
      <c r="C526" s="55"/>
      <c r="D526" s="55"/>
      <c r="E526" s="74" t="s">
        <v>188</v>
      </c>
      <c r="F526" s="74"/>
      <c r="G526" s="74"/>
      <c r="H526" s="74"/>
      <c r="I526" s="75">
        <v>1</v>
      </c>
    </row>
    <row r="527" ht="6" customHeight="1" spans="1:9">
      <c r="A527" s="55"/>
      <c r="B527" s="55"/>
      <c r="C527" s="55"/>
      <c r="D527" s="55"/>
      <c r="E527" s="55"/>
      <c r="F527" s="55"/>
      <c r="G527" s="55"/>
      <c r="H527" s="73"/>
      <c r="I527" s="55"/>
    </row>
    <row r="528" ht="24" customHeight="1" spans="1:9">
      <c r="A528" s="55"/>
      <c r="B528" s="55"/>
      <c r="C528" s="55"/>
      <c r="D528" s="55"/>
      <c r="E528" s="74" t="s">
        <v>189</v>
      </c>
      <c r="F528" s="74"/>
      <c r="G528" s="74"/>
      <c r="H528" s="74"/>
      <c r="I528" s="75">
        <v>1</v>
      </c>
    </row>
    <row r="529" ht="6" customHeight="1" spans="1:9">
      <c r="A529" s="55"/>
      <c r="B529" s="55"/>
      <c r="C529" s="55"/>
      <c r="D529" s="55"/>
      <c r="E529" s="55"/>
      <c r="F529" s="55"/>
      <c r="G529" s="55"/>
      <c r="H529" s="73"/>
      <c r="I529" s="55"/>
    </row>
    <row r="530" ht="26.1" customHeight="1" spans="1:9">
      <c r="A530" s="55"/>
      <c r="B530" s="55"/>
      <c r="C530" s="55"/>
      <c r="D530" s="55"/>
      <c r="E530" s="74" t="s">
        <v>190</v>
      </c>
      <c r="F530" s="74"/>
      <c r="G530" s="74"/>
      <c r="H530" s="74"/>
      <c r="I530" s="75">
        <v>1</v>
      </c>
    </row>
    <row r="531" ht="6" customHeight="1" spans="1:9">
      <c r="A531" s="55"/>
      <c r="B531" s="55"/>
      <c r="C531" s="55"/>
      <c r="D531" s="55"/>
      <c r="E531" s="55"/>
      <c r="F531" s="55"/>
      <c r="G531" s="55"/>
      <c r="H531" s="73"/>
      <c r="I531" s="55"/>
    </row>
    <row r="532" ht="24" customHeight="1" spans="1:9">
      <c r="A532" s="55"/>
      <c r="B532" s="55"/>
      <c r="C532" s="55"/>
      <c r="D532" s="55"/>
      <c r="E532" s="74" t="s">
        <v>191</v>
      </c>
      <c r="F532" s="74"/>
      <c r="G532" s="74"/>
      <c r="H532" s="74"/>
      <c r="I532" s="75">
        <v>1</v>
      </c>
    </row>
    <row r="533" ht="6" customHeight="1" spans="1:9">
      <c r="A533" s="55"/>
      <c r="B533" s="55"/>
      <c r="C533" s="55"/>
      <c r="D533" s="55"/>
      <c r="E533" s="55"/>
      <c r="F533" s="55"/>
      <c r="G533" s="55"/>
      <c r="H533" s="73"/>
      <c r="I533" s="55"/>
    </row>
    <row r="534" ht="24" customHeight="1" spans="1:9">
      <c r="A534" s="55"/>
      <c r="B534" s="55"/>
      <c r="C534" s="55"/>
      <c r="D534" s="55"/>
      <c r="E534" s="74" t="s">
        <v>192</v>
      </c>
      <c r="F534" s="74"/>
      <c r="G534" s="74"/>
      <c r="H534" s="74"/>
      <c r="I534" s="75">
        <v>1</v>
      </c>
    </row>
    <row r="535" ht="6" customHeight="1" spans="1:9">
      <c r="A535" s="55"/>
      <c r="B535" s="55"/>
      <c r="C535" s="55"/>
      <c r="D535" s="55"/>
      <c r="E535" s="55"/>
      <c r="F535" s="55"/>
      <c r="G535" s="55"/>
      <c r="H535" s="73"/>
      <c r="I535" s="55"/>
    </row>
    <row r="536" ht="24" customHeight="1" spans="1:9">
      <c r="A536" s="55"/>
      <c r="B536" s="55"/>
      <c r="C536" s="55"/>
      <c r="D536" s="55"/>
      <c r="E536" s="74" t="s">
        <v>193</v>
      </c>
      <c r="F536" s="74"/>
      <c r="G536" s="74"/>
      <c r="H536" s="74"/>
      <c r="I536" s="75">
        <v>1</v>
      </c>
    </row>
    <row r="537" ht="6" customHeight="1" spans="1:9">
      <c r="A537" s="55"/>
      <c r="B537" s="55"/>
      <c r="C537" s="55"/>
      <c r="D537" s="55"/>
      <c r="E537" s="55"/>
      <c r="F537" s="55"/>
      <c r="G537" s="55"/>
      <c r="H537" s="73"/>
      <c r="I537" s="55"/>
    </row>
    <row r="538" ht="26.1" customHeight="1" spans="1:9">
      <c r="A538" s="55"/>
      <c r="B538" s="55"/>
      <c r="C538" s="55"/>
      <c r="D538" s="55"/>
      <c r="E538" s="74" t="s">
        <v>194</v>
      </c>
      <c r="F538" s="74"/>
      <c r="G538" s="74"/>
      <c r="H538" s="74"/>
      <c r="I538" s="75">
        <v>1</v>
      </c>
    </row>
    <row r="539" ht="6" customHeight="1" spans="1:9">
      <c r="A539" s="55"/>
      <c r="B539" s="55"/>
      <c r="C539" s="55"/>
      <c r="D539" s="55"/>
      <c r="E539" s="55"/>
      <c r="F539" s="55"/>
      <c r="G539" s="55"/>
      <c r="H539" s="73"/>
      <c r="I539" s="55"/>
    </row>
    <row r="540" ht="24" customHeight="1" spans="1:9">
      <c r="A540" s="55"/>
      <c r="B540" s="55"/>
      <c r="C540" s="55"/>
      <c r="D540" s="55"/>
      <c r="E540" s="74" t="s">
        <v>195</v>
      </c>
      <c r="F540" s="74"/>
      <c r="G540" s="74"/>
      <c r="H540" s="74"/>
      <c r="I540" s="75">
        <v>1</v>
      </c>
    </row>
    <row r="541" ht="6" customHeight="1" spans="1:9">
      <c r="A541" s="55"/>
      <c r="B541" s="55"/>
      <c r="C541" s="55"/>
      <c r="D541" s="55"/>
      <c r="E541" s="55"/>
      <c r="F541" s="55"/>
      <c r="G541" s="55"/>
      <c r="H541" s="73"/>
      <c r="I541" s="55"/>
    </row>
    <row r="542" ht="24" customHeight="1" spans="1:9">
      <c r="A542" s="55"/>
      <c r="B542" s="55"/>
      <c r="C542" s="55"/>
      <c r="D542" s="55"/>
      <c r="E542" s="74" t="s">
        <v>196</v>
      </c>
      <c r="F542" s="74"/>
      <c r="G542" s="74"/>
      <c r="H542" s="74"/>
      <c r="I542" s="75">
        <v>1</v>
      </c>
    </row>
    <row r="543" ht="6" customHeight="1" spans="1:9">
      <c r="A543" s="55"/>
      <c r="B543" s="55"/>
      <c r="C543" s="55"/>
      <c r="D543" s="55"/>
      <c r="E543" s="55"/>
      <c r="F543" s="55"/>
      <c r="G543" s="55"/>
      <c r="H543" s="73"/>
      <c r="I543" s="55"/>
    </row>
    <row r="544" ht="24" customHeight="1" spans="1:9">
      <c r="A544" s="55"/>
      <c r="B544" s="55"/>
      <c r="C544" s="55"/>
      <c r="D544" s="55"/>
      <c r="E544" s="74" t="s">
        <v>197</v>
      </c>
      <c r="F544" s="74"/>
      <c r="G544" s="74"/>
      <c r="H544" s="74"/>
      <c r="I544" s="75">
        <v>1</v>
      </c>
    </row>
    <row r="545" ht="6" customHeight="1" spans="1:9">
      <c r="A545" s="55"/>
      <c r="B545" s="55"/>
      <c r="C545" s="55"/>
      <c r="D545" s="55"/>
      <c r="E545" s="55"/>
      <c r="F545" s="55"/>
      <c r="G545" s="55"/>
      <c r="H545" s="73"/>
      <c r="I545" s="55"/>
    </row>
    <row r="546" ht="26.1" customHeight="1" spans="1:9">
      <c r="A546" s="55"/>
      <c r="B546" s="55"/>
      <c r="C546" s="55"/>
      <c r="D546" s="55"/>
      <c r="E546" s="74" t="s">
        <v>198</v>
      </c>
      <c r="F546" s="74"/>
      <c r="G546" s="74"/>
      <c r="H546" s="74"/>
      <c r="I546" s="75">
        <v>1</v>
      </c>
    </row>
    <row r="547" ht="6" customHeight="1" spans="1:9">
      <c r="A547" s="55"/>
      <c r="B547" s="55"/>
      <c r="C547" s="55"/>
      <c r="D547" s="55"/>
      <c r="E547" s="55"/>
      <c r="F547" s="55"/>
      <c r="G547" s="55"/>
      <c r="H547" s="73"/>
      <c r="I547" s="55"/>
    </row>
    <row r="548" ht="24" customHeight="1" spans="1:9">
      <c r="A548" s="55"/>
      <c r="B548" s="55"/>
      <c r="C548" s="55"/>
      <c r="D548" s="55"/>
      <c r="E548" s="74" t="s">
        <v>199</v>
      </c>
      <c r="F548" s="74"/>
      <c r="G548" s="74"/>
      <c r="H548" s="74"/>
      <c r="I548" s="75">
        <v>1</v>
      </c>
    </row>
    <row r="549" ht="6" customHeight="1" spans="1:9">
      <c r="A549" s="55"/>
      <c r="B549" s="55"/>
      <c r="C549" s="55"/>
      <c r="D549" s="55"/>
      <c r="E549" s="55"/>
      <c r="F549" s="55"/>
      <c r="G549" s="55"/>
      <c r="H549" s="73"/>
      <c r="I549" s="55"/>
    </row>
    <row r="550" ht="24" customHeight="1" spans="1:9">
      <c r="A550" s="55"/>
      <c r="B550" s="55"/>
      <c r="C550" s="55"/>
      <c r="D550" s="55"/>
      <c r="E550" s="74" t="s">
        <v>200</v>
      </c>
      <c r="F550" s="74"/>
      <c r="G550" s="74"/>
      <c r="H550" s="74"/>
      <c r="I550" s="75">
        <v>2</v>
      </c>
    </row>
    <row r="551" ht="6" customHeight="1" spans="1:9">
      <c r="A551" s="55"/>
      <c r="B551" s="55"/>
      <c r="C551" s="55"/>
      <c r="D551" s="55"/>
      <c r="E551" s="55"/>
      <c r="F551" s="55"/>
      <c r="G551" s="55"/>
      <c r="H551" s="73"/>
      <c r="I551" s="55"/>
    </row>
    <row r="552" ht="24" customHeight="1" spans="1:9">
      <c r="A552" s="55"/>
      <c r="B552" s="55"/>
      <c r="C552" s="55"/>
      <c r="D552" s="55"/>
      <c r="E552" s="74" t="s">
        <v>201</v>
      </c>
      <c r="F552" s="74"/>
      <c r="G552" s="74"/>
      <c r="H552" s="74"/>
      <c r="I552" s="75">
        <v>1</v>
      </c>
    </row>
    <row r="553" ht="6" customHeight="1" spans="1:9">
      <c r="A553" s="55"/>
      <c r="B553" s="55"/>
      <c r="C553" s="55"/>
      <c r="D553" s="55"/>
      <c r="E553" s="55"/>
      <c r="F553" s="55"/>
      <c r="G553" s="55"/>
      <c r="H553" s="73"/>
      <c r="I553" s="55"/>
    </row>
    <row r="554" ht="24" customHeight="1" spans="1:9">
      <c r="A554" s="55"/>
      <c r="B554" s="55"/>
      <c r="C554" s="55"/>
      <c r="D554" s="55"/>
      <c r="E554" s="74" t="s">
        <v>202</v>
      </c>
      <c r="F554" s="74"/>
      <c r="G554" s="74"/>
      <c r="H554" s="74"/>
      <c r="I554" s="75">
        <v>1</v>
      </c>
    </row>
    <row r="555" ht="6" customHeight="1" spans="1:9">
      <c r="A555" s="55"/>
      <c r="B555" s="55"/>
      <c r="C555" s="55"/>
      <c r="D555" s="55"/>
      <c r="E555" s="55"/>
      <c r="F555" s="55"/>
      <c r="G555" s="55"/>
      <c r="H555" s="73"/>
      <c r="I555" s="55"/>
    </row>
    <row r="556" ht="24" customHeight="1" spans="1:9">
      <c r="A556" s="55"/>
      <c r="B556" s="55"/>
      <c r="C556" s="55"/>
      <c r="D556" s="55"/>
      <c r="E556" s="74" t="s">
        <v>203</v>
      </c>
      <c r="F556" s="74"/>
      <c r="G556" s="74"/>
      <c r="H556" s="74"/>
      <c r="I556" s="75">
        <v>5</v>
      </c>
    </row>
    <row r="557" ht="6" customHeight="1" spans="1:9">
      <c r="A557" s="55"/>
      <c r="B557" s="55"/>
      <c r="C557" s="55"/>
      <c r="D557" s="55"/>
      <c r="E557" s="55"/>
      <c r="F557" s="55"/>
      <c r="G557" s="55"/>
      <c r="H557" s="73"/>
      <c r="I557" s="55"/>
    </row>
    <row r="558" ht="24" customHeight="1" spans="1:9">
      <c r="A558" s="55"/>
      <c r="B558" s="55"/>
      <c r="C558" s="55"/>
      <c r="D558" s="55"/>
      <c r="E558" s="74" t="s">
        <v>204</v>
      </c>
      <c r="F558" s="74"/>
      <c r="G558" s="74"/>
      <c r="H558" s="74"/>
      <c r="I558" s="75">
        <v>1</v>
      </c>
    </row>
    <row r="559" ht="6" customHeight="1" spans="1:9">
      <c r="A559" s="55"/>
      <c r="B559" s="55"/>
      <c r="C559" s="55"/>
      <c r="D559" s="55"/>
      <c r="E559" s="55"/>
      <c r="F559" s="55"/>
      <c r="G559" s="55"/>
      <c r="H559" s="73"/>
      <c r="I559" s="55"/>
    </row>
    <row r="560" ht="24" customHeight="1" spans="1:9">
      <c r="A560" s="55"/>
      <c r="B560" s="55"/>
      <c r="C560" s="55"/>
      <c r="D560" s="55"/>
      <c r="E560" s="74" t="s">
        <v>205</v>
      </c>
      <c r="F560" s="74"/>
      <c r="G560" s="74"/>
      <c r="H560" s="74"/>
      <c r="I560" s="75">
        <v>1</v>
      </c>
    </row>
    <row r="561" ht="6" customHeight="1" spans="1:9">
      <c r="A561" s="55"/>
      <c r="B561" s="55"/>
      <c r="C561" s="55"/>
      <c r="D561" s="55"/>
      <c r="E561" s="55"/>
      <c r="F561" s="55"/>
      <c r="G561" s="55"/>
      <c r="H561" s="73"/>
      <c r="I561" s="55"/>
    </row>
    <row r="562" ht="24" customHeight="1" spans="1:9">
      <c r="A562" s="55"/>
      <c r="B562" s="55"/>
      <c r="C562" s="55"/>
      <c r="D562" s="55"/>
      <c r="E562" s="74" t="s">
        <v>206</v>
      </c>
      <c r="F562" s="74"/>
      <c r="G562" s="74"/>
      <c r="H562" s="74"/>
      <c r="I562" s="75">
        <v>1</v>
      </c>
    </row>
    <row r="563" ht="6" customHeight="1" spans="1:9">
      <c r="A563" s="55"/>
      <c r="B563" s="55"/>
      <c r="C563" s="55"/>
      <c r="D563" s="55"/>
      <c r="E563" s="55"/>
      <c r="F563" s="55"/>
      <c r="G563" s="55"/>
      <c r="H563" s="73"/>
      <c r="I563" s="55"/>
    </row>
    <row r="564" ht="24" customHeight="1" spans="1:9">
      <c r="A564" s="55"/>
      <c r="B564" s="55"/>
      <c r="C564" s="55"/>
      <c r="D564" s="55"/>
      <c r="E564" s="74" t="s">
        <v>207</v>
      </c>
      <c r="F564" s="74"/>
      <c r="G564" s="74"/>
      <c r="H564" s="74"/>
      <c r="I564" s="75">
        <v>1</v>
      </c>
    </row>
    <row r="565" ht="6" customHeight="1" spans="1:9">
      <c r="A565" s="55"/>
      <c r="B565" s="55"/>
      <c r="C565" s="55"/>
      <c r="D565" s="55"/>
      <c r="E565" s="55"/>
      <c r="F565" s="55"/>
      <c r="G565" s="55"/>
      <c r="H565" s="73"/>
      <c r="I565" s="55"/>
    </row>
    <row r="566" ht="24" customHeight="1" spans="1:9">
      <c r="A566" s="55"/>
      <c r="B566" s="55"/>
      <c r="C566" s="55"/>
      <c r="D566" s="55"/>
      <c r="E566" s="74" t="s">
        <v>208</v>
      </c>
      <c r="F566" s="74"/>
      <c r="G566" s="74"/>
      <c r="H566" s="74"/>
      <c r="I566" s="75">
        <v>1</v>
      </c>
    </row>
    <row r="567" ht="6" customHeight="1" spans="1:9">
      <c r="A567" s="55"/>
      <c r="B567" s="55"/>
      <c r="C567" s="55"/>
      <c r="D567" s="55"/>
      <c r="E567" s="55"/>
      <c r="F567" s="55"/>
      <c r="G567" s="55"/>
      <c r="H567" s="73"/>
      <c r="I567" s="55"/>
    </row>
    <row r="568" ht="24" customHeight="1" spans="1:9">
      <c r="A568" s="55"/>
      <c r="B568" s="55"/>
      <c r="C568" s="55"/>
      <c r="D568" s="55"/>
      <c r="E568" s="74" t="s">
        <v>209</v>
      </c>
      <c r="F568" s="74"/>
      <c r="G568" s="74"/>
      <c r="H568" s="74"/>
      <c r="I568" s="75">
        <v>1</v>
      </c>
    </row>
    <row r="569" spans="1:9">
      <c r="A569" s="55"/>
      <c r="B569" s="55"/>
      <c r="C569" s="55"/>
      <c r="D569" s="55"/>
      <c r="E569" s="55"/>
      <c r="F569" s="55"/>
      <c r="G569" s="55"/>
      <c r="H569" s="73"/>
      <c r="I569" s="77"/>
    </row>
    <row r="570" ht="24" customHeight="1" spans="1:9">
      <c r="A570" s="55"/>
      <c r="B570" s="55"/>
      <c r="C570" s="55"/>
      <c r="D570" s="74" t="s">
        <v>210</v>
      </c>
      <c r="E570" s="74"/>
      <c r="F570" s="74"/>
      <c r="G570" s="74"/>
      <c r="H570" s="75">
        <f>I572+I574+I576+I578+I580+I582+I584+I586+I588+I590+I592+I594+I596+I598+I600+I602+I604+I606+I608+I610+I612+I614+I616+I618+I620+I622+I624+I626+I628+I630+I632+I634+I636+I638</f>
        <v>459</v>
      </c>
      <c r="I570" s="55"/>
    </row>
    <row r="571" ht="6" customHeight="1" spans="1:9">
      <c r="A571" s="55"/>
      <c r="B571" s="55"/>
      <c r="C571" s="55"/>
      <c r="D571" s="55"/>
      <c r="E571" s="55"/>
      <c r="F571" s="55"/>
      <c r="G571" s="55"/>
      <c r="H571" s="73"/>
      <c r="I571" s="55"/>
    </row>
    <row r="572" ht="24" customHeight="1" spans="1:9">
      <c r="A572" s="55"/>
      <c r="B572" s="55"/>
      <c r="C572" s="55"/>
      <c r="D572" s="55"/>
      <c r="E572" s="74" t="s">
        <v>211</v>
      </c>
      <c r="F572" s="74"/>
      <c r="G572" s="74"/>
      <c r="H572" s="74"/>
      <c r="I572" s="75">
        <v>0</v>
      </c>
    </row>
    <row r="573" ht="6" customHeight="1" spans="1:9">
      <c r="A573" s="55"/>
      <c r="B573" s="55"/>
      <c r="C573" s="55"/>
      <c r="D573" s="55"/>
      <c r="E573" s="55"/>
      <c r="F573" s="55"/>
      <c r="G573" s="55"/>
      <c r="H573" s="73"/>
      <c r="I573" s="55"/>
    </row>
    <row r="574" ht="24" customHeight="1" spans="1:9">
      <c r="A574" s="55"/>
      <c r="B574" s="55"/>
      <c r="C574" s="55"/>
      <c r="D574" s="55"/>
      <c r="E574" s="74" t="s">
        <v>212</v>
      </c>
      <c r="F574" s="74"/>
      <c r="G574" s="74"/>
      <c r="H574" s="74"/>
      <c r="I574" s="75">
        <v>3</v>
      </c>
    </row>
    <row r="575" ht="6" customHeight="1" spans="1:9">
      <c r="A575" s="55"/>
      <c r="B575" s="55"/>
      <c r="C575" s="55"/>
      <c r="D575" s="55"/>
      <c r="E575" s="55"/>
      <c r="F575" s="55"/>
      <c r="G575" s="55"/>
      <c r="H575" s="73"/>
      <c r="I575" s="55"/>
    </row>
    <row r="576" ht="26.1" customHeight="1" spans="1:9">
      <c r="A576" s="55"/>
      <c r="B576" s="55"/>
      <c r="C576" s="55"/>
      <c r="D576" s="55"/>
      <c r="E576" s="74" t="s">
        <v>213</v>
      </c>
      <c r="F576" s="74"/>
      <c r="G576" s="74"/>
      <c r="H576" s="74"/>
      <c r="I576" s="75">
        <v>1</v>
      </c>
    </row>
    <row r="577" ht="6" customHeight="1" spans="1:9">
      <c r="A577" s="55"/>
      <c r="B577" s="55"/>
      <c r="C577" s="55"/>
      <c r="D577" s="55"/>
      <c r="E577" s="55"/>
      <c r="F577" s="55"/>
      <c r="G577" s="55"/>
      <c r="H577" s="73"/>
      <c r="I577" s="55"/>
    </row>
    <row r="578" ht="24" customHeight="1" spans="1:9">
      <c r="A578" s="55"/>
      <c r="B578" s="55"/>
      <c r="C578" s="55"/>
      <c r="D578" s="55"/>
      <c r="E578" s="74" t="s">
        <v>214</v>
      </c>
      <c r="F578" s="74"/>
      <c r="G578" s="74"/>
      <c r="H578" s="74"/>
      <c r="I578" s="75">
        <v>3</v>
      </c>
    </row>
    <row r="579" ht="6" customHeight="1" spans="1:9">
      <c r="A579" s="55"/>
      <c r="B579" s="55"/>
      <c r="C579" s="55"/>
      <c r="D579" s="55"/>
      <c r="E579" s="55"/>
      <c r="F579" s="55"/>
      <c r="G579" s="55"/>
      <c r="H579" s="73"/>
      <c r="I579" s="55"/>
    </row>
    <row r="580" ht="24" customHeight="1" spans="1:9">
      <c r="A580" s="55"/>
      <c r="B580" s="55"/>
      <c r="C580" s="55"/>
      <c r="D580" s="55"/>
      <c r="E580" s="74" t="s">
        <v>215</v>
      </c>
      <c r="F580" s="74"/>
      <c r="G580" s="74"/>
      <c r="H580" s="74"/>
      <c r="I580" s="75">
        <v>3</v>
      </c>
    </row>
    <row r="581" ht="6" customHeight="1" spans="1:9">
      <c r="A581" s="55"/>
      <c r="B581" s="55"/>
      <c r="C581" s="55"/>
      <c r="D581" s="55"/>
      <c r="E581" s="55"/>
      <c r="F581" s="55"/>
      <c r="G581" s="55"/>
      <c r="H581" s="73"/>
      <c r="I581" s="55"/>
    </row>
    <row r="582" ht="24" customHeight="1" spans="1:9">
      <c r="A582" s="55"/>
      <c r="B582" s="55"/>
      <c r="C582" s="55"/>
      <c r="D582" s="55"/>
      <c r="E582" s="74" t="s">
        <v>216</v>
      </c>
      <c r="F582" s="74"/>
      <c r="G582" s="74"/>
      <c r="H582" s="74"/>
      <c r="I582" s="75">
        <v>0</v>
      </c>
    </row>
    <row r="583" ht="6" customHeight="1" spans="1:9">
      <c r="A583" s="55"/>
      <c r="B583" s="55"/>
      <c r="C583" s="55"/>
      <c r="D583" s="55"/>
      <c r="E583" s="55"/>
      <c r="F583" s="55"/>
      <c r="G583" s="55"/>
      <c r="H583" s="73"/>
      <c r="I583" s="55"/>
    </row>
    <row r="584" ht="26.1" customHeight="1" spans="1:9">
      <c r="A584" s="55"/>
      <c r="B584" s="55"/>
      <c r="C584" s="55"/>
      <c r="D584" s="55"/>
      <c r="E584" s="74" t="s">
        <v>217</v>
      </c>
      <c r="F584" s="74"/>
      <c r="G584" s="74"/>
      <c r="H584" s="74"/>
      <c r="I584" s="75">
        <v>210</v>
      </c>
    </row>
    <row r="585" ht="6" customHeight="1" spans="1:9">
      <c r="A585" s="55"/>
      <c r="B585" s="55"/>
      <c r="C585" s="55"/>
      <c r="D585" s="55"/>
      <c r="E585" s="55"/>
      <c r="F585" s="55"/>
      <c r="G585" s="55"/>
      <c r="H585" s="73"/>
      <c r="I585" s="55"/>
    </row>
    <row r="586" ht="24" customHeight="1" spans="1:9">
      <c r="A586" s="55"/>
      <c r="B586" s="55"/>
      <c r="C586" s="55"/>
      <c r="D586" s="55"/>
      <c r="E586" s="74" t="s">
        <v>218</v>
      </c>
      <c r="F586" s="74"/>
      <c r="G586" s="74"/>
      <c r="H586" s="74"/>
      <c r="I586" s="75">
        <v>5</v>
      </c>
    </row>
    <row r="587" ht="6" customHeight="1" spans="1:9">
      <c r="A587" s="55"/>
      <c r="B587" s="55"/>
      <c r="C587" s="55"/>
      <c r="D587" s="55"/>
      <c r="E587" s="55"/>
      <c r="F587" s="55"/>
      <c r="G587" s="55"/>
      <c r="H587" s="73"/>
      <c r="I587" s="55"/>
    </row>
    <row r="588" ht="24" customHeight="1" spans="1:9">
      <c r="A588" s="55"/>
      <c r="B588" s="55"/>
      <c r="C588" s="55"/>
      <c r="D588" s="55"/>
      <c r="E588" s="74" t="s">
        <v>219</v>
      </c>
      <c r="F588" s="74"/>
      <c r="G588" s="74"/>
      <c r="H588" s="74"/>
      <c r="I588" s="75">
        <v>0</v>
      </c>
    </row>
    <row r="589" ht="6" customHeight="1" spans="1:9">
      <c r="A589" s="55"/>
      <c r="B589" s="55"/>
      <c r="C589" s="55"/>
      <c r="D589" s="55"/>
      <c r="E589" s="55"/>
      <c r="F589" s="55"/>
      <c r="G589" s="55"/>
      <c r="H589" s="73"/>
      <c r="I589" s="55"/>
    </row>
    <row r="590" ht="24" customHeight="1" spans="1:9">
      <c r="A590" s="55"/>
      <c r="B590" s="55"/>
      <c r="C590" s="55"/>
      <c r="D590" s="55"/>
      <c r="E590" s="74" t="s">
        <v>220</v>
      </c>
      <c r="F590" s="74"/>
      <c r="G590" s="74"/>
      <c r="H590" s="74"/>
      <c r="I590" s="75">
        <v>0</v>
      </c>
    </row>
    <row r="591" ht="6" customHeight="1" spans="1:9">
      <c r="A591" s="55"/>
      <c r="B591" s="55"/>
      <c r="C591" s="55"/>
      <c r="D591" s="55"/>
      <c r="E591" s="55"/>
      <c r="F591" s="55"/>
      <c r="G591" s="55"/>
      <c r="H591" s="73"/>
      <c r="I591" s="55"/>
    </row>
    <row r="592" ht="26.1" customHeight="1" spans="1:9">
      <c r="A592" s="55"/>
      <c r="B592" s="55"/>
      <c r="C592" s="55"/>
      <c r="D592" s="55"/>
      <c r="E592" s="74" t="s">
        <v>221</v>
      </c>
      <c r="F592" s="74"/>
      <c r="G592" s="74"/>
      <c r="H592" s="74"/>
      <c r="I592" s="75">
        <v>0</v>
      </c>
    </row>
    <row r="593" ht="6" customHeight="1" spans="1:9">
      <c r="A593" s="55"/>
      <c r="B593" s="55"/>
      <c r="C593" s="55"/>
      <c r="D593" s="55"/>
      <c r="E593" s="55"/>
      <c r="F593" s="55"/>
      <c r="G593" s="55"/>
      <c r="H593" s="73"/>
      <c r="I593" s="55"/>
    </row>
    <row r="594" ht="24" customHeight="1" spans="1:9">
      <c r="A594" s="55"/>
      <c r="B594" s="55"/>
      <c r="C594" s="55"/>
      <c r="D594" s="55"/>
      <c r="E594" s="74" t="s">
        <v>222</v>
      </c>
      <c r="F594" s="74"/>
      <c r="G594" s="74"/>
      <c r="H594" s="74"/>
      <c r="I594" s="75">
        <v>0</v>
      </c>
    </row>
    <row r="595" ht="6" customHeight="1" spans="1:9">
      <c r="A595" s="55"/>
      <c r="B595" s="55"/>
      <c r="C595" s="55"/>
      <c r="D595" s="55"/>
      <c r="E595" s="55"/>
      <c r="F595" s="55"/>
      <c r="G595" s="55"/>
      <c r="H595" s="73"/>
      <c r="I595" s="55"/>
    </row>
    <row r="596" ht="24" customHeight="1" spans="1:9">
      <c r="A596" s="55"/>
      <c r="B596" s="55"/>
      <c r="C596" s="55"/>
      <c r="D596" s="55"/>
      <c r="E596" s="74" t="s">
        <v>223</v>
      </c>
      <c r="F596" s="74"/>
      <c r="G596" s="74"/>
      <c r="H596" s="74"/>
      <c r="I596" s="75">
        <v>2</v>
      </c>
    </row>
    <row r="597" ht="6" customHeight="1" spans="1:9">
      <c r="A597" s="55"/>
      <c r="B597" s="55"/>
      <c r="C597" s="55"/>
      <c r="D597" s="55"/>
      <c r="E597" s="55"/>
      <c r="F597" s="55"/>
      <c r="G597" s="55"/>
      <c r="H597" s="73"/>
      <c r="I597" s="55"/>
    </row>
    <row r="598" ht="24" customHeight="1" spans="1:9">
      <c r="A598" s="55"/>
      <c r="B598" s="55"/>
      <c r="C598" s="55"/>
      <c r="D598" s="55"/>
      <c r="E598" s="74" t="s">
        <v>224</v>
      </c>
      <c r="F598" s="74"/>
      <c r="G598" s="74"/>
      <c r="H598" s="74"/>
      <c r="I598" s="75">
        <v>0</v>
      </c>
    </row>
    <row r="599" ht="6" customHeight="1" spans="1:9">
      <c r="A599" s="55"/>
      <c r="B599" s="55"/>
      <c r="C599" s="55"/>
      <c r="D599" s="55"/>
      <c r="E599" s="55"/>
      <c r="F599" s="55"/>
      <c r="G599" s="55"/>
      <c r="H599" s="73"/>
      <c r="I599" s="55"/>
    </row>
    <row r="600" ht="26.1" customHeight="1" spans="1:9">
      <c r="A600" s="55"/>
      <c r="B600" s="55"/>
      <c r="C600" s="55"/>
      <c r="D600" s="55"/>
      <c r="E600" s="74" t="s">
        <v>225</v>
      </c>
      <c r="F600" s="74"/>
      <c r="G600" s="74"/>
      <c r="H600" s="74"/>
      <c r="I600" s="75">
        <v>0</v>
      </c>
    </row>
    <row r="601" ht="6" customHeight="1" spans="1:9">
      <c r="A601" s="55"/>
      <c r="B601" s="55"/>
      <c r="C601" s="55"/>
      <c r="D601" s="55"/>
      <c r="E601" s="55"/>
      <c r="F601" s="55"/>
      <c r="G601" s="55"/>
      <c r="H601" s="73"/>
      <c r="I601" s="55"/>
    </row>
    <row r="602" ht="24" customHeight="1" spans="1:9">
      <c r="A602" s="55"/>
      <c r="B602" s="55"/>
      <c r="C602" s="55"/>
      <c r="D602" s="55"/>
      <c r="E602" s="74" t="s">
        <v>226</v>
      </c>
      <c r="F602" s="74"/>
      <c r="G602" s="74"/>
      <c r="H602" s="74"/>
      <c r="I602" s="75">
        <v>54</v>
      </c>
    </row>
    <row r="603" ht="6" customHeight="1" spans="1:9">
      <c r="A603" s="55"/>
      <c r="B603" s="55"/>
      <c r="C603" s="55"/>
      <c r="D603" s="55"/>
      <c r="E603" s="55"/>
      <c r="F603" s="55"/>
      <c r="G603" s="55"/>
      <c r="H603" s="73"/>
      <c r="I603" s="55"/>
    </row>
    <row r="604" ht="24" customHeight="1" spans="1:9">
      <c r="A604" s="55"/>
      <c r="B604" s="55"/>
      <c r="C604" s="55"/>
      <c r="D604" s="55"/>
      <c r="E604" s="74" t="s">
        <v>227</v>
      </c>
      <c r="F604" s="74"/>
      <c r="G604" s="74"/>
      <c r="H604" s="74"/>
      <c r="I604" s="75">
        <v>0</v>
      </c>
    </row>
    <row r="605" ht="6" customHeight="1" spans="1:9">
      <c r="A605" s="55"/>
      <c r="B605" s="55"/>
      <c r="C605" s="55"/>
      <c r="D605" s="55"/>
      <c r="E605" s="55"/>
      <c r="F605" s="55"/>
      <c r="G605" s="55"/>
      <c r="H605" s="73"/>
      <c r="I605" s="55"/>
    </row>
    <row r="606" ht="24" customHeight="1" spans="1:9">
      <c r="A606" s="55"/>
      <c r="B606" s="55"/>
      <c r="C606" s="55"/>
      <c r="D606" s="55"/>
      <c r="E606" s="74" t="s">
        <v>228</v>
      </c>
      <c r="F606" s="74"/>
      <c r="G606" s="74"/>
      <c r="H606" s="74"/>
      <c r="I606" s="75">
        <v>5</v>
      </c>
    </row>
    <row r="607" ht="6" customHeight="1" spans="1:9">
      <c r="A607" s="55"/>
      <c r="B607" s="55"/>
      <c r="C607" s="55"/>
      <c r="D607" s="55"/>
      <c r="E607" s="55"/>
      <c r="F607" s="55"/>
      <c r="G607" s="55"/>
      <c r="H607" s="73"/>
      <c r="I607" s="55"/>
    </row>
    <row r="608" ht="26.1" customHeight="1" spans="1:9">
      <c r="A608" s="55"/>
      <c r="B608" s="55"/>
      <c r="C608" s="55"/>
      <c r="D608" s="55"/>
      <c r="E608" s="74" t="s">
        <v>229</v>
      </c>
      <c r="F608" s="74"/>
      <c r="G608" s="74"/>
      <c r="H608" s="74"/>
      <c r="I608" s="75">
        <v>1</v>
      </c>
    </row>
    <row r="609" ht="6" customHeight="1" spans="1:9">
      <c r="A609" s="55"/>
      <c r="B609" s="55"/>
      <c r="C609" s="55"/>
      <c r="D609" s="55"/>
      <c r="E609" s="55"/>
      <c r="F609" s="55"/>
      <c r="G609" s="55"/>
      <c r="H609" s="73"/>
      <c r="I609" s="55"/>
    </row>
    <row r="610" ht="24" customHeight="1" spans="1:9">
      <c r="A610" s="55"/>
      <c r="B610" s="55"/>
      <c r="C610" s="55"/>
      <c r="D610" s="55"/>
      <c r="E610" s="74" t="s">
        <v>230</v>
      </c>
      <c r="F610" s="74"/>
      <c r="G610" s="74"/>
      <c r="H610" s="74"/>
      <c r="I610" s="75">
        <v>0</v>
      </c>
    </row>
    <row r="611" ht="6" customHeight="1" spans="1:9">
      <c r="A611" s="55"/>
      <c r="B611" s="55"/>
      <c r="C611" s="55"/>
      <c r="D611" s="55"/>
      <c r="E611" s="55"/>
      <c r="F611" s="55"/>
      <c r="G611" s="55"/>
      <c r="H611" s="73"/>
      <c r="I611" s="55"/>
    </row>
    <row r="612" ht="24" customHeight="1" spans="1:9">
      <c r="A612" s="55"/>
      <c r="B612" s="55"/>
      <c r="C612" s="55"/>
      <c r="D612" s="55"/>
      <c r="E612" s="74" t="s">
        <v>231</v>
      </c>
      <c r="F612" s="74"/>
      <c r="G612" s="74"/>
      <c r="H612" s="74"/>
      <c r="I612" s="75">
        <v>8</v>
      </c>
    </row>
    <row r="613" ht="6" customHeight="1" spans="1:9">
      <c r="A613" s="55"/>
      <c r="B613" s="55"/>
      <c r="C613" s="55"/>
      <c r="D613" s="55"/>
      <c r="E613" s="55"/>
      <c r="F613" s="55"/>
      <c r="G613" s="55"/>
      <c r="H613" s="73"/>
      <c r="I613" s="55"/>
    </row>
    <row r="614" ht="24" customHeight="1" spans="1:9">
      <c r="A614" s="55"/>
      <c r="B614" s="55"/>
      <c r="C614" s="55"/>
      <c r="D614" s="55"/>
      <c r="E614" s="74" t="s">
        <v>232</v>
      </c>
      <c r="F614" s="74"/>
      <c r="G614" s="74"/>
      <c r="H614" s="74"/>
      <c r="I614" s="75">
        <v>7</v>
      </c>
    </row>
    <row r="615" ht="6" customHeight="1" spans="1:9">
      <c r="A615" s="55"/>
      <c r="B615" s="55"/>
      <c r="C615" s="55"/>
      <c r="D615" s="55"/>
      <c r="E615" s="55"/>
      <c r="F615" s="55"/>
      <c r="G615" s="55"/>
      <c r="H615" s="73"/>
      <c r="I615" s="55"/>
    </row>
    <row r="616" ht="26.1" customHeight="1" spans="1:9">
      <c r="A616" s="55"/>
      <c r="B616" s="55"/>
      <c r="C616" s="55"/>
      <c r="D616" s="55"/>
      <c r="E616" s="74" t="s">
        <v>233</v>
      </c>
      <c r="F616" s="74"/>
      <c r="G616" s="74"/>
      <c r="H616" s="74"/>
      <c r="I616" s="75">
        <v>3</v>
      </c>
    </row>
    <row r="617" ht="6" customHeight="1" spans="1:9">
      <c r="A617" s="55"/>
      <c r="B617" s="55"/>
      <c r="C617" s="55"/>
      <c r="D617" s="55"/>
      <c r="E617" s="55"/>
      <c r="F617" s="55"/>
      <c r="G617" s="55"/>
      <c r="H617" s="73"/>
      <c r="I617" s="55"/>
    </row>
    <row r="618" ht="24" customHeight="1" spans="1:9">
      <c r="A618" s="55"/>
      <c r="B618" s="55"/>
      <c r="C618" s="55"/>
      <c r="D618" s="55"/>
      <c r="E618" s="74" t="s">
        <v>234</v>
      </c>
      <c r="F618" s="74"/>
      <c r="G618" s="74"/>
      <c r="H618" s="74"/>
      <c r="I618" s="75">
        <v>0</v>
      </c>
    </row>
    <row r="619" ht="6" customHeight="1" spans="1:9">
      <c r="A619" s="55"/>
      <c r="B619" s="55"/>
      <c r="C619" s="55"/>
      <c r="D619" s="55"/>
      <c r="E619" s="55"/>
      <c r="F619" s="55"/>
      <c r="G619" s="55"/>
      <c r="H619" s="73"/>
      <c r="I619" s="55"/>
    </row>
    <row r="620" ht="24" customHeight="1" spans="1:9">
      <c r="A620" s="55"/>
      <c r="B620" s="55"/>
      <c r="C620" s="55"/>
      <c r="D620" s="55"/>
      <c r="E620" s="74" t="s">
        <v>235</v>
      </c>
      <c r="F620" s="74"/>
      <c r="G620" s="74"/>
      <c r="H620" s="74"/>
      <c r="I620" s="75">
        <v>80</v>
      </c>
    </row>
    <row r="621" ht="6" customHeight="1" spans="1:9">
      <c r="A621" s="55"/>
      <c r="B621" s="55"/>
      <c r="C621" s="55"/>
      <c r="D621" s="55"/>
      <c r="E621" s="55"/>
      <c r="F621" s="55"/>
      <c r="G621" s="55"/>
      <c r="H621" s="73"/>
      <c r="I621" s="55"/>
    </row>
    <row r="622" ht="24" customHeight="1" spans="1:9">
      <c r="A622" s="55"/>
      <c r="B622" s="55"/>
      <c r="C622" s="55"/>
      <c r="D622" s="55"/>
      <c r="E622" s="74" t="s">
        <v>236</v>
      </c>
      <c r="F622" s="74"/>
      <c r="G622" s="74"/>
      <c r="H622" s="74"/>
      <c r="I622" s="75">
        <v>0</v>
      </c>
    </row>
    <row r="623" ht="6" customHeight="1" spans="1:9">
      <c r="A623" s="55"/>
      <c r="B623" s="55"/>
      <c r="C623" s="55"/>
      <c r="D623" s="55"/>
      <c r="E623" s="55"/>
      <c r="F623" s="55"/>
      <c r="G623" s="55"/>
      <c r="H623" s="73"/>
      <c r="I623" s="55"/>
    </row>
    <row r="624" ht="24" customHeight="1" spans="1:9">
      <c r="A624" s="55"/>
      <c r="B624" s="55"/>
      <c r="C624" s="55"/>
      <c r="D624" s="55"/>
      <c r="E624" s="74" t="s">
        <v>237</v>
      </c>
      <c r="F624" s="74"/>
      <c r="G624" s="74"/>
      <c r="H624" s="74"/>
      <c r="I624" s="75">
        <v>2</v>
      </c>
    </row>
    <row r="625" ht="6" customHeight="1" spans="1:9">
      <c r="A625" s="55"/>
      <c r="B625" s="55"/>
      <c r="C625" s="55"/>
      <c r="D625" s="55"/>
      <c r="E625" s="55"/>
      <c r="F625" s="55"/>
      <c r="G625" s="55"/>
      <c r="H625" s="73"/>
      <c r="I625" s="55"/>
    </row>
    <row r="626" ht="24" customHeight="1" spans="1:9">
      <c r="A626" s="55"/>
      <c r="B626" s="55"/>
      <c r="C626" s="55"/>
      <c r="D626" s="55"/>
      <c r="E626" s="74" t="s">
        <v>238</v>
      </c>
      <c r="F626" s="74"/>
      <c r="G626" s="74"/>
      <c r="H626" s="74"/>
      <c r="I626" s="75">
        <v>56</v>
      </c>
    </row>
    <row r="627" ht="6" customHeight="1" spans="1:9">
      <c r="A627" s="55"/>
      <c r="B627" s="55"/>
      <c r="C627" s="55"/>
      <c r="D627" s="55"/>
      <c r="E627" s="55"/>
      <c r="F627" s="55"/>
      <c r="G627" s="55"/>
      <c r="H627" s="73"/>
      <c r="I627" s="55"/>
    </row>
    <row r="628" ht="24" customHeight="1" spans="1:9">
      <c r="A628" s="55"/>
      <c r="B628" s="55"/>
      <c r="C628" s="55"/>
      <c r="D628" s="55"/>
      <c r="E628" s="74" t="s">
        <v>239</v>
      </c>
      <c r="F628" s="74"/>
      <c r="G628" s="74"/>
      <c r="H628" s="74"/>
      <c r="I628" s="75">
        <v>6</v>
      </c>
    </row>
    <row r="629" ht="6" customHeight="1" spans="1:9">
      <c r="A629" s="55"/>
      <c r="B629" s="55"/>
      <c r="C629" s="55"/>
      <c r="D629" s="55"/>
      <c r="E629" s="55"/>
      <c r="F629" s="55"/>
      <c r="G629" s="55"/>
      <c r="H629" s="73"/>
      <c r="I629" s="55"/>
    </row>
    <row r="630" ht="24" customHeight="1" spans="1:9">
      <c r="A630" s="55"/>
      <c r="B630" s="55"/>
      <c r="C630" s="55"/>
      <c r="D630" s="55"/>
      <c r="E630" s="74" t="s">
        <v>240</v>
      </c>
      <c r="F630" s="74"/>
      <c r="G630" s="74"/>
      <c r="H630" s="74"/>
      <c r="I630" s="75">
        <v>3</v>
      </c>
    </row>
    <row r="631" ht="6" customHeight="1" spans="1:9">
      <c r="A631" s="55"/>
      <c r="B631" s="55"/>
      <c r="C631" s="55"/>
      <c r="D631" s="55"/>
      <c r="E631" s="55"/>
      <c r="F631" s="55"/>
      <c r="G631" s="55"/>
      <c r="H631" s="73"/>
      <c r="I631" s="55"/>
    </row>
    <row r="632" ht="24" customHeight="1" spans="1:9">
      <c r="A632" s="55"/>
      <c r="B632" s="55"/>
      <c r="C632" s="55"/>
      <c r="D632" s="55"/>
      <c r="E632" s="74" t="s">
        <v>241</v>
      </c>
      <c r="F632" s="74"/>
      <c r="G632" s="74"/>
      <c r="H632" s="74"/>
      <c r="I632" s="75">
        <v>1</v>
      </c>
    </row>
    <row r="633" ht="6" customHeight="1" spans="1:9">
      <c r="A633" s="55"/>
      <c r="B633" s="55"/>
      <c r="C633" s="55"/>
      <c r="D633" s="55"/>
      <c r="E633" s="55"/>
      <c r="F633" s="55"/>
      <c r="G633" s="55"/>
      <c r="H633" s="73"/>
      <c r="I633" s="55"/>
    </row>
    <row r="634" ht="24" customHeight="1" spans="1:9">
      <c r="A634" s="55"/>
      <c r="B634" s="55"/>
      <c r="C634" s="55"/>
      <c r="D634" s="55"/>
      <c r="E634" s="74" t="s">
        <v>242</v>
      </c>
      <c r="F634" s="74"/>
      <c r="G634" s="74"/>
      <c r="H634" s="74"/>
      <c r="I634" s="75">
        <v>2</v>
      </c>
    </row>
    <row r="635" ht="6" customHeight="1" spans="1:9">
      <c r="A635" s="55"/>
      <c r="B635" s="55"/>
      <c r="C635" s="55"/>
      <c r="D635" s="55"/>
      <c r="E635" s="55"/>
      <c r="F635" s="55"/>
      <c r="G635" s="55"/>
      <c r="H635" s="73"/>
      <c r="I635" s="55"/>
    </row>
    <row r="636" ht="24" customHeight="1" spans="1:9">
      <c r="A636" s="55"/>
      <c r="B636" s="55"/>
      <c r="C636" s="55"/>
      <c r="D636" s="55"/>
      <c r="E636" s="74" t="s">
        <v>243</v>
      </c>
      <c r="F636" s="74"/>
      <c r="G636" s="74"/>
      <c r="H636" s="74"/>
      <c r="I636" s="75">
        <v>4</v>
      </c>
    </row>
    <row r="637" ht="6" customHeight="1" spans="1:9">
      <c r="A637" s="55"/>
      <c r="B637" s="55"/>
      <c r="C637" s="55"/>
      <c r="D637" s="55"/>
      <c r="E637" s="55"/>
      <c r="F637" s="55"/>
      <c r="G637" s="55"/>
      <c r="H637" s="73"/>
      <c r="I637" s="55"/>
    </row>
    <row r="638" ht="24" customHeight="1" spans="1:9">
      <c r="A638" s="55"/>
      <c r="B638" s="55"/>
      <c r="C638" s="55"/>
      <c r="D638" s="55"/>
      <c r="E638" s="74" t="s">
        <v>244</v>
      </c>
      <c r="F638" s="74"/>
      <c r="G638" s="74"/>
      <c r="H638" s="74"/>
      <c r="I638" s="75">
        <v>0</v>
      </c>
    </row>
    <row r="639" spans="1:9">
      <c r="A639" s="55"/>
      <c r="B639" s="55"/>
      <c r="C639" s="55"/>
      <c r="D639" s="55"/>
      <c r="E639" s="55"/>
      <c r="F639" s="55"/>
      <c r="G639" s="55"/>
      <c r="H639" s="55"/>
      <c r="I639" s="55"/>
    </row>
    <row r="640" ht="24" customHeight="1" spans="1:9">
      <c r="A640" s="55"/>
      <c r="B640" s="55"/>
      <c r="C640" s="55"/>
      <c r="D640" s="76" t="s">
        <v>245</v>
      </c>
      <c r="E640" s="76"/>
      <c r="F640" s="76"/>
      <c r="G640" s="76"/>
      <c r="H640" s="75">
        <v>172</v>
      </c>
      <c r="I640" s="55"/>
    </row>
    <row r="641" spans="1:9">
      <c r="A641" s="55"/>
      <c r="B641" s="55"/>
      <c r="C641" s="55"/>
      <c r="D641" s="55"/>
      <c r="E641" s="55"/>
      <c r="F641" s="55"/>
      <c r="G641" s="55"/>
      <c r="H641" s="55"/>
      <c r="I641" s="55"/>
    </row>
    <row r="642" ht="24" customHeight="1" spans="1:9">
      <c r="A642" s="55"/>
      <c r="B642" s="55"/>
      <c r="C642" s="55"/>
      <c r="D642" s="76" t="s">
        <v>118</v>
      </c>
      <c r="E642" s="76"/>
      <c r="F642" s="76"/>
      <c r="G642" s="76"/>
      <c r="H642" s="75">
        <f>I644+I646+I648+I650+I652+I654+I656+I658+I660+I662+I664+I666+I668+I670+I672+I674+I676+I678+I680+I682+I684+I686+I688+I690+I692+I694+I696+I698+I700+I702+I704+I706+I708+I710</f>
        <v>1059</v>
      </c>
      <c r="I642" s="55"/>
    </row>
    <row r="643" customFormat="1" ht="6" customHeight="1" spans="1:14">
      <c r="A643" s="55"/>
      <c r="B643" s="55"/>
      <c r="C643" s="55"/>
      <c r="D643" s="55"/>
      <c r="E643" s="55"/>
      <c r="F643" s="55"/>
      <c r="G643" s="55"/>
      <c r="H643" s="73"/>
      <c r="I643" s="84"/>
      <c r="J643" s="84"/>
      <c r="K643" s="84"/>
      <c r="L643" s="84"/>
      <c r="M643" s="84"/>
      <c r="N643" s="84"/>
    </row>
    <row r="644" customFormat="1" ht="24" customHeight="1" spans="1:14">
      <c r="A644" s="55"/>
      <c r="B644" s="55"/>
      <c r="C644" s="55"/>
      <c r="D644" s="55"/>
      <c r="E644" s="74" t="s">
        <v>246</v>
      </c>
      <c r="F644" s="74"/>
      <c r="G644" s="74"/>
      <c r="H644" s="74"/>
      <c r="I644" s="75">
        <v>15</v>
      </c>
      <c r="J644" s="84"/>
      <c r="K644" s="84"/>
      <c r="L644" s="84"/>
      <c r="M644" s="84"/>
      <c r="N644" s="84"/>
    </row>
    <row r="645" customFormat="1" ht="6" customHeight="1" spans="1:14">
      <c r="A645" s="55"/>
      <c r="B645" s="55"/>
      <c r="C645" s="55"/>
      <c r="D645" s="55"/>
      <c r="E645" s="55"/>
      <c r="F645" s="55"/>
      <c r="G645" s="55"/>
      <c r="H645" s="73"/>
      <c r="I645" s="84"/>
      <c r="J645" s="84"/>
      <c r="K645" s="84"/>
      <c r="L645" s="84"/>
      <c r="M645" s="84"/>
      <c r="N645" s="84"/>
    </row>
    <row r="646" customFormat="1" ht="24" customHeight="1" spans="1:14">
      <c r="A646" s="55"/>
      <c r="B646" s="55"/>
      <c r="C646" s="55"/>
      <c r="D646" s="55"/>
      <c r="E646" s="74" t="s">
        <v>247</v>
      </c>
      <c r="F646" s="74"/>
      <c r="G646" s="74"/>
      <c r="H646" s="74"/>
      <c r="I646" s="75">
        <v>4</v>
      </c>
      <c r="J646" s="84"/>
      <c r="K646" s="84"/>
      <c r="L646" s="84"/>
      <c r="M646" s="84"/>
      <c r="N646" s="84"/>
    </row>
    <row r="647" customFormat="1" ht="6" customHeight="1" spans="1:14">
      <c r="A647" s="55"/>
      <c r="B647" s="55"/>
      <c r="C647" s="55"/>
      <c r="D647" s="55"/>
      <c r="E647" s="55"/>
      <c r="F647" s="55"/>
      <c r="G647" s="55"/>
      <c r="H647" s="73"/>
      <c r="I647" s="84"/>
      <c r="J647" s="84"/>
      <c r="K647" s="84"/>
      <c r="L647" s="84"/>
      <c r="M647" s="84"/>
      <c r="N647" s="84"/>
    </row>
    <row r="648" customFormat="1" ht="26.1" customHeight="1" spans="1:14">
      <c r="A648" s="55"/>
      <c r="B648" s="55"/>
      <c r="C648" s="55"/>
      <c r="D648" s="55"/>
      <c r="E648" s="74" t="s">
        <v>248</v>
      </c>
      <c r="F648" s="74"/>
      <c r="G648" s="74"/>
      <c r="H648" s="74"/>
      <c r="I648" s="75">
        <v>7</v>
      </c>
      <c r="J648" s="84"/>
      <c r="K648" s="84"/>
      <c r="L648" s="84"/>
      <c r="M648" s="84"/>
      <c r="N648" s="84"/>
    </row>
    <row r="649" customFormat="1" ht="6" customHeight="1" spans="1:14">
      <c r="A649" s="55"/>
      <c r="B649" s="55"/>
      <c r="C649" s="55"/>
      <c r="D649" s="55"/>
      <c r="E649" s="55"/>
      <c r="F649" s="55"/>
      <c r="G649" s="55"/>
      <c r="H649" s="73"/>
      <c r="I649" s="84"/>
      <c r="J649" s="84"/>
      <c r="K649" s="84"/>
      <c r="L649" s="84"/>
      <c r="M649" s="84"/>
      <c r="N649" s="84"/>
    </row>
    <row r="650" customFormat="1" ht="24" customHeight="1" spans="1:14">
      <c r="A650" s="55"/>
      <c r="B650" s="55"/>
      <c r="C650" s="55"/>
      <c r="D650" s="55"/>
      <c r="E650" s="74" t="s">
        <v>249</v>
      </c>
      <c r="F650" s="74"/>
      <c r="G650" s="74"/>
      <c r="H650" s="74"/>
      <c r="I650" s="75">
        <v>17</v>
      </c>
      <c r="J650" s="84"/>
      <c r="K650" s="84"/>
      <c r="L650" s="84"/>
      <c r="M650" s="84"/>
      <c r="N650" s="84"/>
    </row>
    <row r="651" customFormat="1" ht="6" customHeight="1" spans="1:14">
      <c r="A651" s="55"/>
      <c r="B651" s="55"/>
      <c r="C651" s="55"/>
      <c r="D651" s="55"/>
      <c r="E651" s="55"/>
      <c r="F651" s="55"/>
      <c r="G651" s="55"/>
      <c r="H651" s="73"/>
      <c r="I651" s="84"/>
      <c r="J651" s="84"/>
      <c r="K651" s="84"/>
      <c r="L651" s="84"/>
      <c r="M651" s="84"/>
      <c r="N651" s="84"/>
    </row>
    <row r="652" customFormat="1" ht="24" customHeight="1" spans="1:14">
      <c r="A652" s="55"/>
      <c r="B652" s="55"/>
      <c r="C652" s="55"/>
      <c r="D652" s="55"/>
      <c r="E652" s="74" t="s">
        <v>250</v>
      </c>
      <c r="F652" s="74"/>
      <c r="G652" s="74"/>
      <c r="H652" s="74"/>
      <c r="I652" s="75">
        <v>54</v>
      </c>
      <c r="J652" s="84"/>
      <c r="K652" s="84"/>
      <c r="L652" s="84"/>
      <c r="M652" s="84"/>
      <c r="N652" s="84"/>
    </row>
    <row r="653" customFormat="1" ht="6" customHeight="1" spans="1:14">
      <c r="A653" s="55"/>
      <c r="B653" s="55"/>
      <c r="C653" s="55"/>
      <c r="D653" s="55"/>
      <c r="E653" s="55"/>
      <c r="F653" s="55"/>
      <c r="G653" s="55"/>
      <c r="H653" s="73"/>
      <c r="I653" s="84"/>
      <c r="J653" s="84"/>
      <c r="K653" s="84"/>
      <c r="L653" s="84"/>
      <c r="M653" s="84"/>
      <c r="N653" s="84"/>
    </row>
    <row r="654" customFormat="1" ht="24" customHeight="1" spans="1:14">
      <c r="A654" s="55"/>
      <c r="B654" s="55"/>
      <c r="C654" s="55"/>
      <c r="D654" s="55"/>
      <c r="E654" s="74" t="s">
        <v>251</v>
      </c>
      <c r="F654" s="74"/>
      <c r="G654" s="74"/>
      <c r="H654" s="74"/>
      <c r="I654" s="75">
        <v>1</v>
      </c>
      <c r="J654" s="84"/>
      <c r="K654" s="84"/>
      <c r="L654" s="84"/>
      <c r="M654" s="84"/>
      <c r="N654" s="84"/>
    </row>
    <row r="655" customFormat="1" ht="6" customHeight="1" spans="1:14">
      <c r="A655" s="55"/>
      <c r="B655" s="55"/>
      <c r="C655" s="55"/>
      <c r="D655" s="55"/>
      <c r="E655" s="55"/>
      <c r="F655" s="55"/>
      <c r="G655" s="55"/>
      <c r="H655" s="73"/>
      <c r="I655" s="84"/>
      <c r="J655" s="84"/>
      <c r="K655" s="84"/>
      <c r="L655" s="84"/>
      <c r="M655" s="84"/>
      <c r="N655" s="84"/>
    </row>
    <row r="656" customFormat="1" ht="26.1" customHeight="1" spans="1:14">
      <c r="A656" s="55"/>
      <c r="B656" s="55"/>
      <c r="C656" s="55"/>
      <c r="D656" s="55"/>
      <c r="E656" s="74" t="s">
        <v>252</v>
      </c>
      <c r="F656" s="74"/>
      <c r="G656" s="74"/>
      <c r="H656" s="74"/>
      <c r="I656" s="75">
        <v>210</v>
      </c>
      <c r="J656" s="84"/>
      <c r="K656" s="84"/>
      <c r="L656" s="84"/>
      <c r="M656" s="84"/>
      <c r="N656" s="84"/>
    </row>
    <row r="657" customFormat="1" ht="6" customHeight="1" spans="1:14">
      <c r="A657" s="55"/>
      <c r="B657" s="55"/>
      <c r="C657" s="55"/>
      <c r="D657" s="55"/>
      <c r="E657" s="55"/>
      <c r="F657" s="55"/>
      <c r="G657" s="55"/>
      <c r="H657" s="73"/>
      <c r="I657" s="84"/>
      <c r="J657" s="84"/>
      <c r="K657" s="84"/>
      <c r="L657" s="84"/>
      <c r="M657" s="84"/>
      <c r="N657" s="84"/>
    </row>
    <row r="658" customFormat="1" ht="24" customHeight="1" spans="1:14">
      <c r="A658" s="55"/>
      <c r="B658" s="55"/>
      <c r="C658" s="55"/>
      <c r="D658" s="55"/>
      <c r="E658" s="74" t="s">
        <v>253</v>
      </c>
      <c r="F658" s="74"/>
      <c r="G658" s="74"/>
      <c r="H658" s="74"/>
      <c r="I658" s="75">
        <v>41</v>
      </c>
      <c r="J658" s="84"/>
      <c r="K658" s="84"/>
      <c r="L658" s="84"/>
      <c r="M658" s="84"/>
      <c r="N658" s="84"/>
    </row>
    <row r="659" customFormat="1" ht="6" customHeight="1" spans="1:14">
      <c r="A659" s="55"/>
      <c r="B659" s="55"/>
      <c r="C659" s="55"/>
      <c r="D659" s="55"/>
      <c r="E659" s="55"/>
      <c r="F659" s="55"/>
      <c r="G659" s="55"/>
      <c r="H659" s="73"/>
      <c r="I659" s="84"/>
      <c r="J659" s="84"/>
      <c r="K659" s="84"/>
      <c r="L659" s="84"/>
      <c r="M659" s="84"/>
      <c r="N659" s="84"/>
    </row>
    <row r="660" customFormat="1" ht="24" customHeight="1" spans="1:14">
      <c r="A660" s="55"/>
      <c r="B660" s="55"/>
      <c r="C660" s="55"/>
      <c r="D660" s="55"/>
      <c r="E660" s="74" t="s">
        <v>254</v>
      </c>
      <c r="F660" s="74"/>
      <c r="G660" s="74"/>
      <c r="H660" s="74"/>
      <c r="I660" s="75">
        <v>16</v>
      </c>
      <c r="J660" s="84"/>
      <c r="K660" s="84"/>
      <c r="L660" s="84"/>
      <c r="M660" s="84"/>
      <c r="N660" s="84"/>
    </row>
    <row r="661" customFormat="1" ht="6" customHeight="1" spans="1:14">
      <c r="A661" s="55"/>
      <c r="B661" s="55"/>
      <c r="C661" s="55"/>
      <c r="D661" s="55"/>
      <c r="E661" s="55"/>
      <c r="F661" s="55"/>
      <c r="G661" s="55"/>
      <c r="H661" s="73"/>
      <c r="I661" s="84"/>
      <c r="J661" s="84"/>
      <c r="K661" s="84"/>
      <c r="L661" s="84"/>
      <c r="M661" s="84"/>
      <c r="N661" s="84"/>
    </row>
    <row r="662" customFormat="1" ht="24" customHeight="1" spans="1:14">
      <c r="A662" s="55"/>
      <c r="B662" s="55"/>
      <c r="C662" s="55"/>
      <c r="D662" s="55"/>
      <c r="E662" s="74" t="s">
        <v>255</v>
      </c>
      <c r="F662" s="74"/>
      <c r="G662" s="74"/>
      <c r="H662" s="74"/>
      <c r="I662" s="75">
        <v>2</v>
      </c>
      <c r="J662" s="84"/>
      <c r="K662" s="84"/>
      <c r="L662" s="84"/>
      <c r="M662" s="84"/>
      <c r="N662" s="84"/>
    </row>
    <row r="663" customFormat="1" ht="6" customHeight="1" spans="1:14">
      <c r="A663" s="55"/>
      <c r="B663" s="55"/>
      <c r="C663" s="55"/>
      <c r="D663" s="55"/>
      <c r="E663" s="55"/>
      <c r="F663" s="55"/>
      <c r="G663" s="55"/>
      <c r="H663" s="73"/>
      <c r="I663" s="84"/>
      <c r="J663" s="84"/>
      <c r="K663" s="84"/>
      <c r="L663" s="84"/>
      <c r="M663" s="84"/>
      <c r="N663" s="84"/>
    </row>
    <row r="664" customFormat="1" ht="26.1" customHeight="1" spans="1:14">
      <c r="A664" s="55"/>
      <c r="B664" s="55"/>
      <c r="C664" s="55"/>
      <c r="D664" s="55"/>
      <c r="E664" s="74" t="s">
        <v>256</v>
      </c>
      <c r="F664" s="74"/>
      <c r="G664" s="74"/>
      <c r="H664" s="74"/>
      <c r="I664" s="75">
        <v>27</v>
      </c>
      <c r="J664" s="84"/>
      <c r="K664" s="84"/>
      <c r="L664" s="84"/>
      <c r="M664" s="84"/>
      <c r="N664" s="84"/>
    </row>
    <row r="665" customFormat="1" ht="6" customHeight="1" spans="1:14">
      <c r="A665" s="55"/>
      <c r="B665" s="55"/>
      <c r="C665" s="55"/>
      <c r="D665" s="55"/>
      <c r="E665" s="55"/>
      <c r="F665" s="55"/>
      <c r="G665" s="55"/>
      <c r="H665" s="73"/>
      <c r="I665" s="84"/>
      <c r="J665" s="84"/>
      <c r="K665" s="84"/>
      <c r="L665" s="84"/>
      <c r="M665" s="84"/>
      <c r="N665" s="84"/>
    </row>
    <row r="666" customFormat="1" ht="24" customHeight="1" spans="1:14">
      <c r="A666" s="55"/>
      <c r="B666" s="55"/>
      <c r="C666" s="55"/>
      <c r="D666" s="55"/>
      <c r="E666" s="74" t="s">
        <v>257</v>
      </c>
      <c r="F666" s="74"/>
      <c r="G666" s="74"/>
      <c r="H666" s="74"/>
      <c r="I666" s="75">
        <v>4</v>
      </c>
      <c r="J666" s="84"/>
      <c r="K666" s="84"/>
      <c r="L666" s="84"/>
      <c r="M666" s="84"/>
      <c r="N666" s="84"/>
    </row>
    <row r="667" customFormat="1" ht="6" customHeight="1" spans="1:14">
      <c r="A667" s="55"/>
      <c r="B667" s="55"/>
      <c r="C667" s="55"/>
      <c r="D667" s="55"/>
      <c r="E667" s="55"/>
      <c r="F667" s="55"/>
      <c r="G667" s="55"/>
      <c r="H667" s="73"/>
      <c r="I667" s="84"/>
      <c r="J667" s="84"/>
      <c r="K667" s="84"/>
      <c r="L667" s="84"/>
      <c r="M667" s="84"/>
      <c r="N667" s="84"/>
    </row>
    <row r="668" customFormat="1" ht="24" customHeight="1" spans="1:14">
      <c r="A668" s="55"/>
      <c r="B668" s="55"/>
      <c r="C668" s="55"/>
      <c r="D668" s="55"/>
      <c r="E668" s="74" t="s">
        <v>258</v>
      </c>
      <c r="F668" s="74"/>
      <c r="G668" s="74"/>
      <c r="H668" s="74"/>
      <c r="I668" s="75">
        <v>10</v>
      </c>
      <c r="J668" s="84"/>
      <c r="K668" s="84"/>
      <c r="L668" s="84"/>
      <c r="M668" s="84"/>
      <c r="N668" s="84"/>
    </row>
    <row r="669" customFormat="1" ht="6" customHeight="1" spans="1:14">
      <c r="A669" s="55"/>
      <c r="B669" s="55"/>
      <c r="C669" s="55"/>
      <c r="D669" s="55"/>
      <c r="E669" s="55"/>
      <c r="F669" s="55"/>
      <c r="G669" s="55"/>
      <c r="H669" s="73"/>
      <c r="I669" s="84"/>
      <c r="J669" s="84"/>
      <c r="K669" s="84"/>
      <c r="L669" s="84"/>
      <c r="M669" s="84"/>
      <c r="N669" s="84"/>
    </row>
    <row r="670" customFormat="1" ht="24" customHeight="1" spans="1:14">
      <c r="A670" s="55"/>
      <c r="B670" s="55"/>
      <c r="C670" s="55"/>
      <c r="D670" s="55"/>
      <c r="E670" s="74" t="s">
        <v>259</v>
      </c>
      <c r="F670" s="74"/>
      <c r="G670" s="74"/>
      <c r="H670" s="74"/>
      <c r="I670" s="75">
        <v>28</v>
      </c>
      <c r="J670" s="84"/>
      <c r="K670" s="84"/>
      <c r="L670" s="84"/>
      <c r="M670" s="84"/>
      <c r="N670" s="84"/>
    </row>
    <row r="671" customFormat="1" ht="6" customHeight="1" spans="1:14">
      <c r="A671" s="55"/>
      <c r="B671" s="55"/>
      <c r="C671" s="55"/>
      <c r="D671" s="55"/>
      <c r="E671" s="55"/>
      <c r="F671" s="55"/>
      <c r="G671" s="55"/>
      <c r="H671" s="73"/>
      <c r="I671" s="84"/>
      <c r="J671" s="84"/>
      <c r="K671" s="84"/>
      <c r="L671" s="84"/>
      <c r="M671" s="84"/>
      <c r="N671" s="84"/>
    </row>
    <row r="672" customFormat="1" ht="26.1" customHeight="1" spans="1:14">
      <c r="A672" s="55"/>
      <c r="B672" s="55"/>
      <c r="C672" s="55"/>
      <c r="D672" s="55"/>
      <c r="E672" s="74" t="s">
        <v>260</v>
      </c>
      <c r="F672" s="74"/>
      <c r="G672" s="74"/>
      <c r="H672" s="74"/>
      <c r="I672" s="75">
        <v>34</v>
      </c>
      <c r="J672" s="84"/>
      <c r="K672" s="84"/>
      <c r="L672" s="84"/>
      <c r="M672" s="84"/>
      <c r="N672" s="84"/>
    </row>
    <row r="673" customFormat="1" ht="6" customHeight="1" spans="1:14">
      <c r="A673" s="55"/>
      <c r="B673" s="55"/>
      <c r="C673" s="55"/>
      <c r="D673" s="55"/>
      <c r="E673" s="55"/>
      <c r="F673" s="55"/>
      <c r="G673" s="55"/>
      <c r="H673" s="73"/>
      <c r="I673" s="84"/>
      <c r="J673" s="84"/>
      <c r="K673" s="84"/>
      <c r="L673" s="84"/>
      <c r="M673" s="84"/>
      <c r="N673" s="84"/>
    </row>
    <row r="674" customFormat="1" ht="24" customHeight="1" spans="1:14">
      <c r="A674" s="55"/>
      <c r="B674" s="55"/>
      <c r="C674" s="55"/>
      <c r="D674" s="55"/>
      <c r="E674" s="74" t="s">
        <v>261</v>
      </c>
      <c r="F674" s="74"/>
      <c r="G674" s="74"/>
      <c r="H674" s="74"/>
      <c r="I674" s="75">
        <v>54</v>
      </c>
      <c r="J674" s="84"/>
      <c r="K674" s="84"/>
      <c r="L674" s="84"/>
      <c r="M674" s="84"/>
      <c r="N674" s="84"/>
    </row>
    <row r="675" customFormat="1" ht="6" customHeight="1" spans="1:14">
      <c r="A675" s="55"/>
      <c r="B675" s="55"/>
      <c r="C675" s="55"/>
      <c r="D675" s="55"/>
      <c r="E675" s="55"/>
      <c r="F675" s="55"/>
      <c r="G675" s="55"/>
      <c r="H675" s="73"/>
      <c r="I675" s="84"/>
      <c r="J675" s="84"/>
      <c r="K675" s="84"/>
      <c r="L675" s="84"/>
      <c r="M675" s="84"/>
      <c r="N675" s="84"/>
    </row>
    <row r="676" customFormat="1" ht="24" customHeight="1" spans="1:14">
      <c r="A676" s="55"/>
      <c r="B676" s="55"/>
      <c r="C676" s="55"/>
      <c r="D676" s="55"/>
      <c r="E676" s="74" t="s">
        <v>262</v>
      </c>
      <c r="F676" s="74"/>
      <c r="G676" s="74"/>
      <c r="H676" s="74"/>
      <c r="I676" s="75">
        <v>4</v>
      </c>
      <c r="J676" s="84"/>
      <c r="K676" s="84"/>
      <c r="L676" s="84"/>
      <c r="M676" s="84"/>
      <c r="N676" s="84"/>
    </row>
    <row r="677" customFormat="1" ht="6" customHeight="1" spans="1:14">
      <c r="A677" s="55"/>
      <c r="B677" s="55"/>
      <c r="C677" s="55"/>
      <c r="D677" s="55"/>
      <c r="E677" s="55"/>
      <c r="F677" s="55"/>
      <c r="G677" s="55"/>
      <c r="H677" s="73"/>
      <c r="I677" s="84"/>
      <c r="J677" s="84"/>
      <c r="K677" s="84"/>
      <c r="L677" s="84"/>
      <c r="M677" s="84"/>
      <c r="N677" s="84"/>
    </row>
    <row r="678" customFormat="1" ht="24" customHeight="1" spans="1:14">
      <c r="A678" s="55"/>
      <c r="B678" s="55"/>
      <c r="C678" s="55"/>
      <c r="D678" s="55"/>
      <c r="E678" s="74" t="s">
        <v>263</v>
      </c>
      <c r="F678" s="74"/>
      <c r="G678" s="74"/>
      <c r="H678" s="74"/>
      <c r="I678" s="75">
        <v>25</v>
      </c>
      <c r="J678" s="84"/>
      <c r="K678" s="84"/>
      <c r="L678" s="84"/>
      <c r="M678" s="84"/>
      <c r="N678" s="84"/>
    </row>
    <row r="679" customFormat="1" ht="6" customHeight="1" spans="1:14">
      <c r="A679" s="55"/>
      <c r="B679" s="55"/>
      <c r="C679" s="55"/>
      <c r="D679" s="55"/>
      <c r="E679" s="55"/>
      <c r="F679" s="55"/>
      <c r="G679" s="55"/>
      <c r="H679" s="73"/>
      <c r="I679" s="84"/>
      <c r="J679" s="84"/>
      <c r="K679" s="84"/>
      <c r="L679" s="84"/>
      <c r="M679" s="84"/>
      <c r="N679" s="84"/>
    </row>
    <row r="680" customFormat="1" ht="26.1" customHeight="1" spans="1:14">
      <c r="A680" s="55"/>
      <c r="B680" s="55"/>
      <c r="C680" s="55"/>
      <c r="D680" s="55"/>
      <c r="E680" s="74" t="s">
        <v>264</v>
      </c>
      <c r="F680" s="74"/>
      <c r="G680" s="74"/>
      <c r="H680" s="74"/>
      <c r="I680" s="75">
        <v>20</v>
      </c>
      <c r="J680" s="84"/>
      <c r="K680" s="84"/>
      <c r="L680" s="84"/>
      <c r="M680" s="84"/>
      <c r="N680" s="84"/>
    </row>
    <row r="681" customFormat="1" ht="6" customHeight="1" spans="1:14">
      <c r="A681" s="55"/>
      <c r="B681" s="55"/>
      <c r="C681" s="55"/>
      <c r="D681" s="55"/>
      <c r="E681" s="55"/>
      <c r="F681" s="55"/>
      <c r="G681" s="55"/>
      <c r="H681" s="73"/>
      <c r="I681" s="84"/>
      <c r="J681" s="84"/>
      <c r="K681" s="84"/>
      <c r="L681" s="84"/>
      <c r="M681" s="84"/>
      <c r="N681" s="84"/>
    </row>
    <row r="682" customFormat="1" ht="24" customHeight="1" spans="1:14">
      <c r="A682" s="55"/>
      <c r="B682" s="55"/>
      <c r="C682" s="55"/>
      <c r="D682" s="55"/>
      <c r="E682" s="74" t="s">
        <v>265</v>
      </c>
      <c r="F682" s="74"/>
      <c r="G682" s="74"/>
      <c r="H682" s="74"/>
      <c r="I682" s="75">
        <v>35</v>
      </c>
      <c r="J682" s="84"/>
      <c r="K682" s="84"/>
      <c r="L682" s="84"/>
      <c r="M682" s="84"/>
      <c r="N682" s="84"/>
    </row>
    <row r="683" customFormat="1" ht="6" customHeight="1" spans="1:14">
      <c r="A683" s="55"/>
      <c r="B683" s="55"/>
      <c r="C683" s="55"/>
      <c r="D683" s="55"/>
      <c r="E683" s="55"/>
      <c r="F683" s="55"/>
      <c r="G683" s="55"/>
      <c r="H683" s="73"/>
      <c r="I683" s="84"/>
      <c r="J683" s="84"/>
      <c r="K683" s="84"/>
      <c r="L683" s="84"/>
      <c r="M683" s="84"/>
      <c r="N683" s="84"/>
    </row>
    <row r="684" customFormat="1" ht="24" customHeight="1" spans="1:14">
      <c r="A684" s="55"/>
      <c r="B684" s="55"/>
      <c r="C684" s="55"/>
      <c r="D684" s="55"/>
      <c r="E684" s="74" t="s">
        <v>266</v>
      </c>
      <c r="F684" s="74"/>
      <c r="G684" s="74"/>
      <c r="H684" s="74"/>
      <c r="I684" s="75">
        <v>11</v>
      </c>
      <c r="J684" s="84"/>
      <c r="K684" s="84"/>
      <c r="L684" s="84"/>
      <c r="M684" s="84"/>
      <c r="N684" s="84"/>
    </row>
    <row r="685" customFormat="1" ht="6" customHeight="1" spans="1:14">
      <c r="A685" s="55"/>
      <c r="B685" s="55"/>
      <c r="C685" s="55"/>
      <c r="D685" s="55"/>
      <c r="E685" s="55"/>
      <c r="F685" s="55"/>
      <c r="G685" s="55"/>
      <c r="H685" s="73"/>
      <c r="I685" s="84"/>
      <c r="J685" s="84"/>
      <c r="K685" s="84"/>
      <c r="L685" s="84"/>
      <c r="M685" s="84"/>
      <c r="N685" s="84"/>
    </row>
    <row r="686" customFormat="1" ht="24" customHeight="1" spans="1:14">
      <c r="A686" s="55"/>
      <c r="B686" s="55"/>
      <c r="C686" s="55"/>
      <c r="D686" s="55"/>
      <c r="E686" s="74" t="s">
        <v>267</v>
      </c>
      <c r="F686" s="74"/>
      <c r="G686" s="74"/>
      <c r="H686" s="74"/>
      <c r="I686" s="75">
        <v>52</v>
      </c>
      <c r="J686" s="84"/>
      <c r="K686" s="84"/>
      <c r="L686" s="84"/>
      <c r="M686" s="84"/>
      <c r="N686" s="84"/>
    </row>
    <row r="687" customFormat="1" ht="6" customHeight="1" spans="1:14">
      <c r="A687" s="55"/>
      <c r="B687" s="55"/>
      <c r="C687" s="55"/>
      <c r="D687" s="55"/>
      <c r="E687" s="55"/>
      <c r="F687" s="55"/>
      <c r="G687" s="55"/>
      <c r="H687" s="73"/>
      <c r="I687" s="84"/>
      <c r="J687" s="84"/>
      <c r="K687" s="84"/>
      <c r="L687" s="84"/>
      <c r="M687" s="84"/>
      <c r="N687" s="84"/>
    </row>
    <row r="688" customFormat="1" ht="26.1" customHeight="1" spans="1:14">
      <c r="A688" s="55"/>
      <c r="B688" s="55"/>
      <c r="C688" s="55"/>
      <c r="D688" s="55"/>
      <c r="E688" s="74" t="s">
        <v>268</v>
      </c>
      <c r="F688" s="74"/>
      <c r="G688" s="74"/>
      <c r="H688" s="74"/>
      <c r="I688" s="75">
        <v>39</v>
      </c>
      <c r="J688" s="84"/>
      <c r="K688" s="84"/>
      <c r="L688" s="84"/>
      <c r="M688" s="84"/>
      <c r="N688" s="84"/>
    </row>
    <row r="689" customFormat="1" ht="6" customHeight="1" spans="1:14">
      <c r="A689" s="55"/>
      <c r="B689" s="55"/>
      <c r="C689" s="55"/>
      <c r="D689" s="55"/>
      <c r="E689" s="55"/>
      <c r="F689" s="55"/>
      <c r="G689" s="55"/>
      <c r="H689" s="73"/>
      <c r="I689" s="84"/>
      <c r="J689" s="84"/>
      <c r="K689" s="84"/>
      <c r="L689" s="84"/>
      <c r="M689" s="84"/>
      <c r="N689" s="84"/>
    </row>
    <row r="690" customFormat="1" ht="24" customHeight="1" spans="1:14">
      <c r="A690" s="55"/>
      <c r="B690" s="55"/>
      <c r="C690" s="55"/>
      <c r="D690" s="55"/>
      <c r="E690" s="74" t="s">
        <v>269</v>
      </c>
      <c r="F690" s="74"/>
      <c r="G690" s="74"/>
      <c r="H690" s="74"/>
      <c r="I690" s="75">
        <v>3</v>
      </c>
      <c r="J690" s="84"/>
      <c r="K690" s="84"/>
      <c r="L690" s="84"/>
      <c r="M690" s="84"/>
      <c r="N690" s="84"/>
    </row>
    <row r="691" customFormat="1" ht="6" customHeight="1" spans="1:14">
      <c r="A691" s="55"/>
      <c r="B691" s="55"/>
      <c r="C691" s="55"/>
      <c r="D691" s="55"/>
      <c r="E691" s="55"/>
      <c r="F691" s="55"/>
      <c r="G691" s="55"/>
      <c r="H691" s="73"/>
      <c r="I691" s="84"/>
      <c r="J691" s="84"/>
      <c r="K691" s="84"/>
      <c r="L691" s="84"/>
      <c r="M691" s="84"/>
      <c r="N691" s="84"/>
    </row>
    <row r="692" customFormat="1" ht="24" customHeight="1" spans="1:14">
      <c r="A692" s="55"/>
      <c r="B692" s="55"/>
      <c r="C692" s="55"/>
      <c r="D692" s="55"/>
      <c r="E692" s="74" t="s">
        <v>270</v>
      </c>
      <c r="F692" s="74"/>
      <c r="G692" s="74"/>
      <c r="H692" s="74"/>
      <c r="I692" s="75">
        <v>100</v>
      </c>
      <c r="J692" s="84"/>
      <c r="K692" s="84"/>
      <c r="L692" s="84"/>
      <c r="M692" s="84"/>
      <c r="N692" s="84"/>
    </row>
    <row r="693" customFormat="1" ht="6" customHeight="1" spans="1:14">
      <c r="A693" s="55"/>
      <c r="B693" s="55"/>
      <c r="C693" s="55"/>
      <c r="D693" s="55"/>
      <c r="E693" s="55"/>
      <c r="F693" s="55"/>
      <c r="G693" s="55"/>
      <c r="H693" s="73"/>
      <c r="I693" s="84"/>
      <c r="J693" s="84"/>
      <c r="K693" s="84"/>
      <c r="L693" s="84"/>
      <c r="M693" s="84"/>
      <c r="N693" s="84"/>
    </row>
    <row r="694" customFormat="1" ht="24" customHeight="1" spans="1:14">
      <c r="A694" s="55"/>
      <c r="B694" s="55"/>
      <c r="C694" s="55"/>
      <c r="D694" s="55"/>
      <c r="E694" s="74" t="s">
        <v>271</v>
      </c>
      <c r="F694" s="74"/>
      <c r="G694" s="74"/>
      <c r="H694" s="74"/>
      <c r="I694" s="75">
        <v>16</v>
      </c>
      <c r="J694" s="84"/>
      <c r="K694" s="84"/>
      <c r="L694" s="84"/>
      <c r="M694" s="84"/>
      <c r="N694" s="84"/>
    </row>
    <row r="695" customFormat="1" ht="6" customHeight="1" spans="1:14">
      <c r="A695" s="55"/>
      <c r="B695" s="55"/>
      <c r="C695" s="55"/>
      <c r="D695" s="55"/>
      <c r="E695" s="55"/>
      <c r="F695" s="55"/>
      <c r="G695" s="55"/>
      <c r="H695" s="73"/>
      <c r="I695" s="84"/>
      <c r="J695" s="84"/>
      <c r="K695" s="84"/>
      <c r="L695" s="84"/>
      <c r="M695" s="84"/>
      <c r="N695" s="84"/>
    </row>
    <row r="696" customFormat="1" ht="24" customHeight="1" spans="1:14">
      <c r="A696" s="55"/>
      <c r="B696" s="55"/>
      <c r="C696" s="55"/>
      <c r="D696" s="55"/>
      <c r="E696" s="74" t="s">
        <v>272</v>
      </c>
      <c r="F696" s="74"/>
      <c r="G696" s="74"/>
      <c r="H696" s="74"/>
      <c r="I696" s="75">
        <v>10</v>
      </c>
      <c r="J696" s="84"/>
      <c r="K696" s="84"/>
      <c r="L696" s="84"/>
      <c r="M696" s="84"/>
      <c r="N696" s="84"/>
    </row>
    <row r="697" customFormat="1" ht="6" customHeight="1" spans="1:14">
      <c r="A697" s="55"/>
      <c r="B697" s="55"/>
      <c r="C697" s="55"/>
      <c r="D697" s="55"/>
      <c r="E697" s="55"/>
      <c r="F697" s="55"/>
      <c r="G697" s="55"/>
      <c r="H697" s="73"/>
      <c r="I697" s="84"/>
      <c r="J697" s="84"/>
      <c r="K697" s="84"/>
      <c r="L697" s="84"/>
      <c r="M697" s="84"/>
      <c r="N697" s="84"/>
    </row>
    <row r="698" customFormat="1" ht="24" customHeight="1" spans="1:14">
      <c r="A698" s="55"/>
      <c r="B698" s="55"/>
      <c r="C698" s="55"/>
      <c r="D698" s="55"/>
      <c r="E698" s="74" t="s">
        <v>273</v>
      </c>
      <c r="F698" s="74"/>
      <c r="G698" s="74"/>
      <c r="H698" s="74"/>
      <c r="I698" s="75">
        <v>61</v>
      </c>
      <c r="J698" s="84"/>
      <c r="K698" s="84"/>
      <c r="L698" s="84"/>
      <c r="M698" s="84"/>
      <c r="N698" s="84"/>
    </row>
    <row r="699" customFormat="1" ht="6" customHeight="1" spans="1:14">
      <c r="A699" s="55"/>
      <c r="B699" s="55"/>
      <c r="C699" s="55"/>
      <c r="D699" s="55"/>
      <c r="E699" s="55"/>
      <c r="F699" s="55"/>
      <c r="G699" s="55"/>
      <c r="H699" s="73"/>
      <c r="I699" s="84"/>
      <c r="J699" s="84"/>
      <c r="K699" s="84"/>
      <c r="L699" s="84"/>
      <c r="M699" s="84"/>
      <c r="N699" s="84"/>
    </row>
    <row r="700" customFormat="1" ht="24" customHeight="1" spans="1:14">
      <c r="A700" s="55"/>
      <c r="B700" s="55"/>
      <c r="C700" s="55"/>
      <c r="D700" s="55"/>
      <c r="E700" s="74" t="s">
        <v>274</v>
      </c>
      <c r="F700" s="74"/>
      <c r="G700" s="74"/>
      <c r="H700" s="74"/>
      <c r="I700" s="75">
        <v>6</v>
      </c>
      <c r="J700" s="84"/>
      <c r="K700" s="84"/>
      <c r="L700" s="84"/>
      <c r="M700" s="84"/>
      <c r="N700" s="84"/>
    </row>
    <row r="701" customFormat="1" ht="6" customHeight="1" spans="1:14">
      <c r="A701" s="55"/>
      <c r="B701" s="55"/>
      <c r="C701" s="55"/>
      <c r="D701" s="55"/>
      <c r="E701" s="55"/>
      <c r="F701" s="55"/>
      <c r="G701" s="55"/>
      <c r="H701" s="73"/>
      <c r="I701" s="84"/>
      <c r="J701" s="84"/>
      <c r="K701" s="84"/>
      <c r="L701" s="84"/>
      <c r="M701" s="84"/>
      <c r="N701" s="84"/>
    </row>
    <row r="702" customFormat="1" ht="24" customHeight="1" spans="1:14">
      <c r="A702" s="55"/>
      <c r="B702" s="55"/>
      <c r="C702" s="55"/>
      <c r="D702" s="55"/>
      <c r="E702" s="74" t="s">
        <v>275</v>
      </c>
      <c r="F702" s="74"/>
      <c r="G702" s="74"/>
      <c r="H702" s="74"/>
      <c r="I702" s="75">
        <v>51</v>
      </c>
      <c r="J702" s="84"/>
      <c r="K702" s="84"/>
      <c r="L702" s="84"/>
      <c r="M702" s="84"/>
      <c r="N702" s="84"/>
    </row>
    <row r="703" customFormat="1" ht="6" customHeight="1" spans="1:14">
      <c r="A703" s="55"/>
      <c r="B703" s="55"/>
      <c r="C703" s="55"/>
      <c r="D703" s="55"/>
      <c r="E703" s="55"/>
      <c r="F703" s="55"/>
      <c r="G703" s="55"/>
      <c r="H703" s="73"/>
      <c r="I703" s="84"/>
      <c r="J703" s="84"/>
      <c r="K703" s="84"/>
      <c r="L703" s="84"/>
      <c r="M703" s="84"/>
      <c r="N703" s="84"/>
    </row>
    <row r="704" customFormat="1" ht="24" customHeight="1" spans="1:14">
      <c r="A704" s="55"/>
      <c r="B704" s="55"/>
      <c r="C704" s="55"/>
      <c r="D704" s="55"/>
      <c r="E704" s="74" t="s">
        <v>276</v>
      </c>
      <c r="F704" s="74"/>
      <c r="G704" s="74"/>
      <c r="H704" s="74"/>
      <c r="I704" s="75">
        <v>11</v>
      </c>
      <c r="J704" s="84"/>
      <c r="K704" s="84"/>
      <c r="L704" s="84"/>
      <c r="M704" s="84"/>
      <c r="N704" s="84"/>
    </row>
    <row r="705" customFormat="1" ht="6" customHeight="1" spans="1:14">
      <c r="A705" s="55"/>
      <c r="B705" s="55"/>
      <c r="C705" s="55"/>
      <c r="D705" s="55"/>
      <c r="E705" s="55"/>
      <c r="F705" s="55"/>
      <c r="G705" s="55"/>
      <c r="H705" s="73"/>
      <c r="I705" s="84"/>
      <c r="J705" s="84"/>
      <c r="K705" s="84"/>
      <c r="L705" s="84"/>
      <c r="M705" s="84"/>
      <c r="N705" s="84"/>
    </row>
    <row r="706" customFormat="1" ht="24" customHeight="1" spans="1:14">
      <c r="A706" s="55"/>
      <c r="B706" s="55"/>
      <c r="C706" s="55"/>
      <c r="D706" s="55"/>
      <c r="E706" s="74" t="s">
        <v>277</v>
      </c>
      <c r="F706" s="74"/>
      <c r="G706" s="74"/>
      <c r="H706" s="74"/>
      <c r="I706" s="75">
        <v>20</v>
      </c>
      <c r="J706" s="84"/>
      <c r="K706" s="84"/>
      <c r="L706" s="84"/>
      <c r="M706" s="84"/>
      <c r="N706" s="84"/>
    </row>
    <row r="707" customFormat="1" ht="6" customHeight="1" spans="1:14">
      <c r="A707" s="55"/>
      <c r="B707" s="55"/>
      <c r="C707" s="55"/>
      <c r="D707" s="55"/>
      <c r="E707" s="55"/>
      <c r="F707" s="55"/>
      <c r="G707" s="55"/>
      <c r="H707" s="73"/>
      <c r="I707" s="84"/>
      <c r="J707" s="84"/>
      <c r="K707" s="84"/>
      <c r="L707" s="84"/>
      <c r="M707" s="84"/>
      <c r="N707" s="84"/>
    </row>
    <row r="708" customFormat="1" ht="24" customHeight="1" spans="1:14">
      <c r="A708" s="55"/>
      <c r="B708" s="55"/>
      <c r="C708" s="55"/>
      <c r="D708" s="55"/>
      <c r="E708" s="74" t="s">
        <v>278</v>
      </c>
      <c r="F708" s="74"/>
      <c r="G708" s="74"/>
      <c r="H708" s="74"/>
      <c r="I708" s="75">
        <v>53</v>
      </c>
      <c r="J708" s="84"/>
      <c r="K708" s="84"/>
      <c r="L708" s="84"/>
      <c r="M708" s="84"/>
      <c r="N708" s="84"/>
    </row>
    <row r="709" customFormat="1" ht="6" customHeight="1" spans="1:14">
      <c r="A709" s="55"/>
      <c r="B709" s="55"/>
      <c r="C709" s="55"/>
      <c r="D709" s="55"/>
      <c r="E709" s="55"/>
      <c r="F709" s="55"/>
      <c r="G709" s="55"/>
      <c r="H709" s="73"/>
      <c r="I709" s="84"/>
      <c r="J709" s="84"/>
      <c r="K709" s="84"/>
      <c r="L709" s="84"/>
      <c r="M709" s="84"/>
      <c r="N709" s="84"/>
    </row>
    <row r="710" customFormat="1" ht="24" customHeight="1" spans="1:14">
      <c r="A710" s="55"/>
      <c r="B710" s="55"/>
      <c r="C710" s="55"/>
      <c r="D710" s="55"/>
      <c r="E710" s="74" t="s">
        <v>279</v>
      </c>
      <c r="F710" s="74"/>
      <c r="G710" s="74"/>
      <c r="H710" s="74"/>
      <c r="I710" s="75">
        <v>18</v>
      </c>
      <c r="J710" s="84"/>
      <c r="K710" s="84"/>
      <c r="L710" s="84"/>
      <c r="M710" s="84"/>
      <c r="N710" s="84"/>
    </row>
    <row r="711" spans="1:9">
      <c r="A711" s="55"/>
      <c r="B711" s="55"/>
      <c r="C711" s="55"/>
      <c r="D711" s="55"/>
      <c r="E711" s="55"/>
      <c r="F711" s="55"/>
      <c r="G711" s="55"/>
      <c r="H711" s="55"/>
      <c r="I711" s="55"/>
    </row>
    <row r="712" spans="1:9">
      <c r="A712" s="55"/>
      <c r="B712" s="55"/>
      <c r="C712" s="55"/>
      <c r="D712" s="55"/>
      <c r="E712" s="55"/>
      <c r="F712" s="55"/>
      <c r="G712" s="55"/>
      <c r="H712" s="55"/>
      <c r="I712" s="55"/>
    </row>
    <row r="713" s="52" customFormat="1" ht="15" customHeight="1" spans="1:2">
      <c r="A713" s="52" t="s">
        <v>50</v>
      </c>
      <c r="B713" s="55" t="s">
        <v>280</v>
      </c>
    </row>
    <row r="714" spans="1:9">
      <c r="A714" s="52" t="s">
        <v>52</v>
      </c>
      <c r="B714" s="70">
        <v>15015</v>
      </c>
      <c r="C714" s="55"/>
      <c r="D714" s="55"/>
      <c r="E714" s="55"/>
      <c r="F714" s="55"/>
      <c r="G714" s="55"/>
      <c r="H714" s="55"/>
      <c r="I714" s="55"/>
    </row>
    <row r="715" spans="1:9">
      <c r="A715" s="55"/>
      <c r="B715" s="55"/>
      <c r="C715" s="55"/>
      <c r="D715" s="55"/>
      <c r="E715" s="55"/>
      <c r="F715" s="55"/>
      <c r="G715" s="55"/>
      <c r="H715" s="55"/>
      <c r="I715" s="55"/>
    </row>
    <row r="716" spans="1:9">
      <c r="A716" s="55"/>
      <c r="B716" s="55"/>
      <c r="C716" s="55"/>
      <c r="D716" s="71" t="s">
        <v>53</v>
      </c>
      <c r="E716" s="71"/>
      <c r="F716" s="71"/>
      <c r="G716" s="71"/>
      <c r="H716" s="72">
        <v>1</v>
      </c>
      <c r="I716" s="55"/>
    </row>
    <row r="717" spans="1:9">
      <c r="A717" s="55"/>
      <c r="B717" s="55"/>
      <c r="C717" s="55"/>
      <c r="D717" s="55"/>
      <c r="E717" s="55"/>
      <c r="F717" s="55"/>
      <c r="G717" s="55"/>
      <c r="H717" s="73"/>
      <c r="I717" s="55"/>
    </row>
    <row r="718" spans="1:9">
      <c r="A718" s="55"/>
      <c r="B718" s="55"/>
      <c r="C718" s="55"/>
      <c r="D718" s="71" t="s">
        <v>54</v>
      </c>
      <c r="E718" s="71"/>
      <c r="F718" s="71"/>
      <c r="G718" s="71"/>
      <c r="H718" s="72">
        <v>8</v>
      </c>
      <c r="I718" s="55"/>
    </row>
    <row r="719" spans="1:9">
      <c r="A719" s="55"/>
      <c r="B719" s="55"/>
      <c r="C719" s="55"/>
      <c r="D719" s="55"/>
      <c r="E719" s="55"/>
      <c r="F719" s="55"/>
      <c r="G719" s="55"/>
      <c r="H719" s="55"/>
      <c r="I719" s="55"/>
    </row>
    <row r="720" spans="1:9">
      <c r="A720" s="55"/>
      <c r="B720" s="55"/>
      <c r="C720" s="55"/>
      <c r="D720" s="71" t="s">
        <v>55</v>
      </c>
      <c r="E720" s="71"/>
      <c r="F720" s="71"/>
      <c r="G720" s="71"/>
      <c r="H720" s="72">
        <v>4</v>
      </c>
      <c r="I720" s="55"/>
    </row>
    <row r="721" spans="1:9">
      <c r="A721" s="55"/>
      <c r="B721" s="55"/>
      <c r="C721" s="55"/>
      <c r="D721" s="55"/>
      <c r="E721" s="55"/>
      <c r="F721" s="55"/>
      <c r="G721" s="55"/>
      <c r="H721" s="55"/>
      <c r="I721" s="55"/>
    </row>
    <row r="722" spans="1:9">
      <c r="A722" s="55"/>
      <c r="B722" s="55"/>
      <c r="C722" s="55"/>
      <c r="D722" s="71" t="s">
        <v>56</v>
      </c>
      <c r="E722" s="71"/>
      <c r="F722" s="71"/>
      <c r="G722" s="71"/>
      <c r="H722" s="72">
        <v>16</v>
      </c>
      <c r="I722" s="55"/>
    </row>
    <row r="723" spans="1:9">
      <c r="A723" s="55"/>
      <c r="B723" s="55"/>
      <c r="C723" s="55"/>
      <c r="D723" s="55"/>
      <c r="E723" s="55"/>
      <c r="F723" s="55"/>
      <c r="G723" s="55"/>
      <c r="H723" s="55"/>
      <c r="I723" s="55"/>
    </row>
    <row r="724" spans="1:9">
      <c r="A724" s="55"/>
      <c r="B724" s="55"/>
      <c r="C724" s="55"/>
      <c r="D724" s="55"/>
      <c r="E724" s="55"/>
      <c r="F724" s="55"/>
      <c r="G724" s="55"/>
      <c r="H724" s="55"/>
      <c r="I724" s="55"/>
    </row>
    <row r="725" s="52" customFormat="1" ht="15" customHeight="1" spans="1:2">
      <c r="A725" s="52" t="s">
        <v>50</v>
      </c>
      <c r="B725" s="55" t="s">
        <v>281</v>
      </c>
    </row>
    <row r="726" spans="1:9">
      <c r="A726" s="52" t="s">
        <v>52</v>
      </c>
      <c r="B726" s="70">
        <v>61049</v>
      </c>
      <c r="C726" s="55"/>
      <c r="D726" s="55"/>
      <c r="E726" s="55"/>
      <c r="F726" s="55"/>
      <c r="G726" s="55"/>
      <c r="H726" s="55"/>
      <c r="I726" s="55"/>
    </row>
    <row r="727" spans="1:9">
      <c r="A727" s="55"/>
      <c r="B727" s="55"/>
      <c r="C727" s="55"/>
      <c r="D727" s="55"/>
      <c r="E727" s="55"/>
      <c r="F727" s="55"/>
      <c r="G727" s="55"/>
      <c r="H727" s="55"/>
      <c r="I727" s="55"/>
    </row>
    <row r="728" spans="1:9">
      <c r="A728" s="55"/>
      <c r="B728" s="55"/>
      <c r="C728" s="55"/>
      <c r="D728" s="71" t="s">
        <v>53</v>
      </c>
      <c r="E728" s="71"/>
      <c r="F728" s="71"/>
      <c r="G728" s="71"/>
      <c r="H728" s="72">
        <v>3</v>
      </c>
      <c r="I728" s="55"/>
    </row>
    <row r="729" spans="1:9">
      <c r="A729" s="55"/>
      <c r="B729" s="55"/>
      <c r="C729" s="55"/>
      <c r="D729" s="55"/>
      <c r="E729" s="55"/>
      <c r="F729" s="55"/>
      <c r="G729" s="55"/>
      <c r="H729" s="73"/>
      <c r="I729" s="55"/>
    </row>
    <row r="730" spans="1:9">
      <c r="A730" s="55"/>
      <c r="B730" s="55"/>
      <c r="C730" s="55"/>
      <c r="D730" s="71" t="s">
        <v>54</v>
      </c>
      <c r="E730" s="71"/>
      <c r="F730" s="71"/>
      <c r="G730" s="71"/>
      <c r="H730" s="72">
        <f>184+6</f>
        <v>190</v>
      </c>
      <c r="I730" s="55"/>
    </row>
    <row r="731" spans="1:9">
      <c r="A731" s="55"/>
      <c r="B731" s="55"/>
      <c r="C731" s="55"/>
      <c r="D731" s="55"/>
      <c r="E731" s="55"/>
      <c r="F731" s="55"/>
      <c r="G731" s="55"/>
      <c r="H731" s="55"/>
      <c r="I731" s="55"/>
    </row>
    <row r="732" spans="1:9">
      <c r="A732" s="55"/>
      <c r="B732" s="55"/>
      <c r="C732" s="55"/>
      <c r="D732" s="71" t="s">
        <v>55</v>
      </c>
      <c r="E732" s="71"/>
      <c r="F732" s="71"/>
      <c r="G732" s="71"/>
      <c r="H732" s="72">
        <v>59</v>
      </c>
      <c r="I732" s="55"/>
    </row>
    <row r="733" spans="1:9">
      <c r="A733" s="55"/>
      <c r="B733" s="55"/>
      <c r="C733" s="55"/>
      <c r="D733" s="55"/>
      <c r="E733" s="55"/>
      <c r="F733" s="55"/>
      <c r="G733" s="55"/>
      <c r="H733" s="55"/>
      <c r="I733" s="55"/>
    </row>
    <row r="734" spans="1:9">
      <c r="A734" s="55"/>
      <c r="B734" s="55"/>
      <c r="C734" s="55"/>
      <c r="D734" s="71" t="s">
        <v>56</v>
      </c>
      <c r="E734" s="71"/>
      <c r="F734" s="71"/>
      <c r="G734" s="71"/>
      <c r="H734" s="72">
        <f>248+6</f>
        <v>254</v>
      </c>
      <c r="I734" s="55"/>
    </row>
    <row r="735" spans="1:9">
      <c r="A735" s="55"/>
      <c r="B735" s="55"/>
      <c r="C735" s="55"/>
      <c r="D735" s="55"/>
      <c r="E735" s="55"/>
      <c r="F735" s="55"/>
      <c r="G735" s="55"/>
      <c r="H735" s="55"/>
      <c r="I735" s="55"/>
    </row>
    <row r="736" spans="1:9">
      <c r="A736" s="55"/>
      <c r="B736" s="55"/>
      <c r="C736" s="55"/>
      <c r="D736" s="55"/>
      <c r="E736" s="55"/>
      <c r="F736" s="55"/>
      <c r="G736" s="55"/>
      <c r="H736" s="55"/>
      <c r="I736" s="55"/>
    </row>
    <row r="737" s="52" customFormat="1" ht="15" customHeight="1" spans="1:2">
      <c r="A737" s="52" t="s">
        <v>50</v>
      </c>
      <c r="B737" s="55" t="s">
        <v>282</v>
      </c>
    </row>
    <row r="738" spans="1:9">
      <c r="A738" s="52" t="s">
        <v>52</v>
      </c>
      <c r="B738" s="70">
        <v>15011</v>
      </c>
      <c r="C738" s="55"/>
      <c r="D738" s="55"/>
      <c r="E738" s="55"/>
      <c r="F738" s="55"/>
      <c r="G738" s="55"/>
      <c r="H738" s="55"/>
      <c r="I738" s="55"/>
    </row>
    <row r="739" spans="1:9">
      <c r="A739" s="55"/>
      <c r="B739" s="55"/>
      <c r="C739" s="55"/>
      <c r="D739" s="55"/>
      <c r="E739" s="55"/>
      <c r="F739" s="55"/>
      <c r="G739" s="55"/>
      <c r="H739" s="55"/>
      <c r="I739" s="55"/>
    </row>
    <row r="740" spans="1:9">
      <c r="A740" s="55"/>
      <c r="B740" s="55"/>
      <c r="C740" s="55"/>
      <c r="D740" s="71" t="s">
        <v>53</v>
      </c>
      <c r="E740" s="71"/>
      <c r="F740" s="71"/>
      <c r="G740" s="71"/>
      <c r="H740" s="72">
        <v>1</v>
      </c>
      <c r="I740" s="55"/>
    </row>
    <row r="741" spans="1:9">
      <c r="A741" s="55"/>
      <c r="B741" s="55"/>
      <c r="C741" s="55"/>
      <c r="D741" s="55"/>
      <c r="E741" s="55"/>
      <c r="F741" s="55"/>
      <c r="G741" s="55"/>
      <c r="H741" s="73"/>
      <c r="I741" s="55"/>
    </row>
    <row r="742" spans="1:9">
      <c r="A742" s="55"/>
      <c r="B742" s="55"/>
      <c r="C742" s="55"/>
      <c r="D742" s="71" t="s">
        <v>54</v>
      </c>
      <c r="E742" s="71"/>
      <c r="F742" s="71"/>
      <c r="G742" s="71"/>
      <c r="H742" s="72">
        <v>9</v>
      </c>
      <c r="I742" s="55"/>
    </row>
    <row r="743" spans="1:9">
      <c r="A743" s="55"/>
      <c r="B743" s="55"/>
      <c r="C743" s="55"/>
      <c r="D743" s="55"/>
      <c r="E743" s="55"/>
      <c r="F743" s="55"/>
      <c r="G743" s="55"/>
      <c r="H743" s="55"/>
      <c r="I743" s="55"/>
    </row>
    <row r="744" spans="1:9">
      <c r="A744" s="55"/>
      <c r="B744" s="55"/>
      <c r="C744" s="55"/>
      <c r="D744" s="71" t="s">
        <v>55</v>
      </c>
      <c r="E744" s="71"/>
      <c r="F744" s="71"/>
      <c r="G744" s="71"/>
      <c r="H744" s="72">
        <v>5</v>
      </c>
      <c r="I744" s="55"/>
    </row>
    <row r="745" spans="1:9">
      <c r="A745" s="55"/>
      <c r="B745" s="55"/>
      <c r="C745" s="55"/>
      <c r="D745" s="55"/>
      <c r="E745" s="55"/>
      <c r="F745" s="55"/>
      <c r="G745" s="55"/>
      <c r="H745" s="55"/>
      <c r="I745" s="55"/>
    </row>
    <row r="746" spans="1:9">
      <c r="A746" s="55"/>
      <c r="B746" s="55"/>
      <c r="C746" s="55"/>
      <c r="D746" s="71" t="s">
        <v>56</v>
      </c>
      <c r="E746" s="71"/>
      <c r="F746" s="71"/>
      <c r="G746" s="71"/>
      <c r="H746" s="72">
        <f>57+1</f>
        <v>58</v>
      </c>
      <c r="I746" s="55"/>
    </row>
    <row r="747" spans="1:9">
      <c r="A747" s="55"/>
      <c r="B747" s="55"/>
      <c r="C747" s="55"/>
      <c r="D747" s="55"/>
      <c r="E747" s="55"/>
      <c r="F747" s="55"/>
      <c r="G747" s="55"/>
      <c r="H747" s="55"/>
      <c r="I747" s="55"/>
    </row>
    <row r="748" spans="1:9">
      <c r="A748" s="55"/>
      <c r="B748" s="55"/>
      <c r="C748" s="55"/>
      <c r="D748" s="55"/>
      <c r="E748" s="55"/>
      <c r="F748" s="55"/>
      <c r="G748" s="55"/>
      <c r="H748" s="55"/>
      <c r="I748" s="55"/>
    </row>
    <row r="749" s="52" customFormat="1" ht="15" customHeight="1" spans="1:2">
      <c r="A749" s="52" t="s">
        <v>50</v>
      </c>
      <c r="B749" s="55" t="s">
        <v>283</v>
      </c>
    </row>
    <row r="750" spans="1:9">
      <c r="A750" s="52" t="s">
        <v>52</v>
      </c>
      <c r="B750" s="70">
        <v>15006</v>
      </c>
      <c r="C750" s="55"/>
      <c r="D750" s="55"/>
      <c r="E750" s="55"/>
      <c r="F750" s="55"/>
      <c r="G750" s="55"/>
      <c r="H750" s="55"/>
      <c r="I750" s="55"/>
    </row>
    <row r="751" spans="1:9">
      <c r="A751" s="55"/>
      <c r="B751" s="55"/>
      <c r="C751" s="55"/>
      <c r="D751" s="55"/>
      <c r="E751" s="55"/>
      <c r="F751" s="55"/>
      <c r="G751" s="55"/>
      <c r="H751" s="55"/>
      <c r="I751" s="55"/>
    </row>
    <row r="752" spans="1:9">
      <c r="A752" s="55"/>
      <c r="B752" s="55"/>
      <c r="C752" s="55"/>
      <c r="D752" s="71" t="s">
        <v>53</v>
      </c>
      <c r="E752" s="71"/>
      <c r="F752" s="71"/>
      <c r="G752" s="71"/>
      <c r="H752" s="72">
        <v>1</v>
      </c>
      <c r="I752" s="55"/>
    </row>
    <row r="753" spans="1:9">
      <c r="A753" s="55"/>
      <c r="B753" s="55"/>
      <c r="C753" s="55"/>
      <c r="D753" s="55"/>
      <c r="E753" s="55"/>
      <c r="F753" s="55"/>
      <c r="G753" s="55"/>
      <c r="H753" s="73"/>
      <c r="I753" s="55"/>
    </row>
    <row r="754" spans="1:9">
      <c r="A754" s="55"/>
      <c r="B754" s="55"/>
      <c r="C754" s="55"/>
      <c r="D754" s="71" t="s">
        <v>54</v>
      </c>
      <c r="E754" s="71"/>
      <c r="F754" s="71"/>
      <c r="G754" s="71"/>
      <c r="H754" s="72">
        <v>22</v>
      </c>
      <c r="I754" s="55"/>
    </row>
    <row r="755" spans="1:9">
      <c r="A755" s="55"/>
      <c r="B755" s="55"/>
      <c r="C755" s="55"/>
      <c r="D755" s="55"/>
      <c r="E755" s="55"/>
      <c r="F755" s="55"/>
      <c r="G755" s="55"/>
      <c r="H755" s="55"/>
      <c r="I755" s="55"/>
    </row>
    <row r="756" spans="1:9">
      <c r="A756" s="55"/>
      <c r="B756" s="55"/>
      <c r="C756" s="55"/>
      <c r="D756" s="71" t="s">
        <v>55</v>
      </c>
      <c r="E756" s="71"/>
      <c r="F756" s="71"/>
      <c r="G756" s="71"/>
      <c r="H756" s="72">
        <v>9</v>
      </c>
      <c r="I756" s="55"/>
    </row>
    <row r="757" spans="1:9">
      <c r="A757" s="55"/>
      <c r="B757" s="55"/>
      <c r="C757" s="55"/>
      <c r="D757" s="55"/>
      <c r="E757" s="55"/>
      <c r="F757" s="55"/>
      <c r="G757" s="55"/>
      <c r="H757" s="55"/>
      <c r="I757" s="55"/>
    </row>
    <row r="758" spans="1:9">
      <c r="A758" s="55"/>
      <c r="B758" s="55"/>
      <c r="C758" s="55"/>
      <c r="D758" s="71" t="s">
        <v>56</v>
      </c>
      <c r="E758" s="71"/>
      <c r="F758" s="71"/>
      <c r="G758" s="71"/>
      <c r="H758" s="72">
        <f>58+1</f>
        <v>59</v>
      </c>
      <c r="I758" s="55"/>
    </row>
    <row r="759" spans="1:9">
      <c r="A759" s="55"/>
      <c r="B759" s="55"/>
      <c r="C759" s="55"/>
      <c r="D759" s="55"/>
      <c r="E759" s="55"/>
      <c r="F759" s="55"/>
      <c r="G759" s="55"/>
      <c r="H759" s="55"/>
      <c r="I759" s="55"/>
    </row>
    <row r="760" spans="1:9">
      <c r="A760" s="55"/>
      <c r="B760" s="55"/>
      <c r="C760" s="55"/>
      <c r="D760" s="55"/>
      <c r="E760" s="55"/>
      <c r="F760" s="55"/>
      <c r="G760" s="55"/>
      <c r="H760" s="55"/>
      <c r="I760" s="55"/>
    </row>
    <row r="761" s="52" customFormat="1" ht="15" customHeight="1" spans="1:2">
      <c r="A761" s="52" t="s">
        <v>50</v>
      </c>
      <c r="B761" s="55" t="s">
        <v>284</v>
      </c>
    </row>
    <row r="762" spans="1:9">
      <c r="A762" s="52" t="s">
        <v>52</v>
      </c>
      <c r="B762" s="70">
        <v>61050</v>
      </c>
      <c r="C762" s="55"/>
      <c r="D762" s="55"/>
      <c r="E762" s="55"/>
      <c r="F762" s="55"/>
      <c r="G762" s="55"/>
      <c r="H762" s="55"/>
      <c r="I762" s="55"/>
    </row>
    <row r="763" spans="1:9">
      <c r="A763" s="55"/>
      <c r="B763" s="55"/>
      <c r="C763" s="55"/>
      <c r="D763" s="55"/>
      <c r="E763" s="55"/>
      <c r="F763" s="55"/>
      <c r="G763" s="55"/>
      <c r="H763" s="55"/>
      <c r="I763" s="55"/>
    </row>
    <row r="764" spans="1:9">
      <c r="A764" s="55"/>
      <c r="B764" s="55"/>
      <c r="C764" s="55"/>
      <c r="D764" s="71" t="s">
        <v>53</v>
      </c>
      <c r="E764" s="71"/>
      <c r="F764" s="71"/>
      <c r="G764" s="71"/>
      <c r="H764" s="72">
        <v>1</v>
      </c>
      <c r="I764" s="55"/>
    </row>
    <row r="765" spans="1:9">
      <c r="A765" s="55"/>
      <c r="B765" s="55"/>
      <c r="C765" s="55"/>
      <c r="D765" s="55"/>
      <c r="E765" s="55"/>
      <c r="F765" s="55"/>
      <c r="G765" s="55"/>
      <c r="H765" s="73"/>
      <c r="I765" s="55"/>
    </row>
    <row r="766" spans="1:9">
      <c r="A766" s="55"/>
      <c r="B766" s="55"/>
      <c r="C766" s="55"/>
      <c r="D766" s="71" t="s">
        <v>54</v>
      </c>
      <c r="E766" s="71"/>
      <c r="F766" s="71"/>
      <c r="G766" s="71"/>
      <c r="H766" s="72">
        <v>5</v>
      </c>
      <c r="I766" s="55"/>
    </row>
    <row r="767" spans="1:9">
      <c r="A767" s="55"/>
      <c r="B767" s="55"/>
      <c r="C767" s="55"/>
      <c r="D767" s="55"/>
      <c r="E767" s="55"/>
      <c r="F767" s="55"/>
      <c r="G767" s="55"/>
      <c r="H767" s="55"/>
      <c r="I767" s="55"/>
    </row>
    <row r="768" spans="1:9">
      <c r="A768" s="55"/>
      <c r="B768" s="55"/>
      <c r="C768" s="55"/>
      <c r="D768" s="71" t="s">
        <v>55</v>
      </c>
      <c r="E768" s="71"/>
      <c r="F768" s="71"/>
      <c r="G768" s="71"/>
      <c r="H768" s="72">
        <v>0</v>
      </c>
      <c r="I768" s="55"/>
    </row>
    <row r="769" spans="1:9">
      <c r="A769" s="55"/>
      <c r="B769" s="55"/>
      <c r="C769" s="55"/>
      <c r="D769" s="55"/>
      <c r="E769" s="55"/>
      <c r="F769" s="55"/>
      <c r="G769" s="55"/>
      <c r="H769" s="55"/>
      <c r="I769" s="55"/>
    </row>
    <row r="770" spans="1:9">
      <c r="A770" s="55"/>
      <c r="B770" s="55"/>
      <c r="C770" s="55"/>
      <c r="D770" s="71" t="s">
        <v>56</v>
      </c>
      <c r="E770" s="71"/>
      <c r="F770" s="71"/>
      <c r="G770" s="71"/>
      <c r="H770" s="72">
        <f>70+3</f>
        <v>73</v>
      </c>
      <c r="I770" s="55"/>
    </row>
    <row r="771" spans="1:9">
      <c r="A771" s="55"/>
      <c r="B771" s="55"/>
      <c r="C771" s="55"/>
      <c r="D771" s="55"/>
      <c r="E771" s="55"/>
      <c r="F771" s="55"/>
      <c r="G771" s="55"/>
      <c r="H771" s="55"/>
      <c r="I771" s="55"/>
    </row>
    <row r="772" spans="1:9">
      <c r="A772" s="55"/>
      <c r="B772" s="55"/>
      <c r="C772" s="55"/>
      <c r="D772" s="55"/>
      <c r="E772" s="55"/>
      <c r="F772" s="55"/>
      <c r="G772" s="55"/>
      <c r="H772" s="55"/>
      <c r="I772" s="55"/>
    </row>
    <row r="773" s="52" customFormat="1" ht="15" customHeight="1" spans="1:2">
      <c r="A773" s="52" t="s">
        <v>50</v>
      </c>
      <c r="B773" s="55" t="s">
        <v>285</v>
      </c>
    </row>
    <row r="774" spans="1:9">
      <c r="A774" s="52" t="s">
        <v>52</v>
      </c>
      <c r="B774" s="70">
        <v>22487</v>
      </c>
      <c r="C774" s="55"/>
      <c r="D774" s="55"/>
      <c r="E774" s="55"/>
      <c r="F774" s="55"/>
      <c r="G774" s="55"/>
      <c r="H774" s="55"/>
      <c r="I774" s="55"/>
    </row>
    <row r="775" spans="1:9">
      <c r="A775" s="55"/>
      <c r="B775" s="55"/>
      <c r="C775" s="55"/>
      <c r="D775" s="55"/>
      <c r="E775" s="55"/>
      <c r="F775" s="55"/>
      <c r="G775" s="55"/>
      <c r="H775" s="55"/>
      <c r="I775" s="55"/>
    </row>
    <row r="776" spans="1:9">
      <c r="A776" s="55"/>
      <c r="B776" s="55"/>
      <c r="C776" s="55"/>
      <c r="D776" s="71" t="s">
        <v>53</v>
      </c>
      <c r="E776" s="71"/>
      <c r="F776" s="71"/>
      <c r="G776" s="71"/>
      <c r="H776" s="72">
        <v>2</v>
      </c>
      <c r="I776" s="55"/>
    </row>
    <row r="777" spans="1:9">
      <c r="A777" s="55"/>
      <c r="B777" s="55"/>
      <c r="C777" s="55"/>
      <c r="D777" s="55"/>
      <c r="E777" s="55"/>
      <c r="F777" s="55"/>
      <c r="G777" s="55"/>
      <c r="H777" s="73"/>
      <c r="I777" s="55"/>
    </row>
    <row r="778" spans="1:9">
      <c r="A778" s="55"/>
      <c r="B778" s="55"/>
      <c r="C778" s="55"/>
      <c r="D778" s="71" t="s">
        <v>54</v>
      </c>
      <c r="E778" s="71"/>
      <c r="F778" s="71"/>
      <c r="G778" s="71"/>
      <c r="H778" s="72">
        <v>42</v>
      </c>
      <c r="I778" s="55"/>
    </row>
    <row r="779" spans="1:9">
      <c r="A779" s="55"/>
      <c r="B779" s="55"/>
      <c r="C779" s="55"/>
      <c r="D779" s="55"/>
      <c r="E779" s="55"/>
      <c r="F779" s="55"/>
      <c r="G779" s="55"/>
      <c r="H779" s="55"/>
      <c r="I779" s="55"/>
    </row>
    <row r="780" spans="1:9">
      <c r="A780" s="55"/>
      <c r="B780" s="55"/>
      <c r="C780" s="55"/>
      <c r="D780" s="71" t="s">
        <v>55</v>
      </c>
      <c r="E780" s="71"/>
      <c r="F780" s="71"/>
      <c r="G780" s="71"/>
      <c r="H780" s="72">
        <v>0</v>
      </c>
      <c r="I780" s="55"/>
    </row>
    <row r="781" spans="1:9">
      <c r="A781" s="55"/>
      <c r="B781" s="55"/>
      <c r="C781" s="55"/>
      <c r="D781" s="55"/>
      <c r="E781" s="55"/>
      <c r="F781" s="55"/>
      <c r="G781" s="55"/>
      <c r="H781" s="55"/>
      <c r="I781" s="55"/>
    </row>
    <row r="782" spans="1:9">
      <c r="A782" s="55"/>
      <c r="B782" s="55"/>
      <c r="C782" s="55"/>
      <c r="D782" s="71" t="s">
        <v>56</v>
      </c>
      <c r="E782" s="71"/>
      <c r="F782" s="71"/>
      <c r="G782" s="71"/>
      <c r="H782" s="72">
        <f>112+3</f>
        <v>115</v>
      </c>
      <c r="I782" s="55"/>
    </row>
    <row r="783" spans="1:9">
      <c r="A783" s="55"/>
      <c r="B783" s="55"/>
      <c r="C783" s="55"/>
      <c r="D783" s="55"/>
      <c r="E783" s="55"/>
      <c r="F783" s="55"/>
      <c r="G783" s="55"/>
      <c r="H783" s="55"/>
      <c r="I783" s="55"/>
    </row>
    <row r="784" spans="1:9">
      <c r="A784" s="55"/>
      <c r="B784" s="55"/>
      <c r="C784" s="55"/>
      <c r="D784" s="55"/>
      <c r="E784" s="55"/>
      <c r="F784" s="55"/>
      <c r="G784" s="55"/>
      <c r="H784" s="55"/>
      <c r="I784" s="55"/>
    </row>
    <row r="785" s="52" customFormat="1" ht="15" customHeight="1" spans="1:2">
      <c r="A785" s="52" t="s">
        <v>50</v>
      </c>
      <c r="B785" s="55" t="s">
        <v>286</v>
      </c>
    </row>
    <row r="786" spans="1:9">
      <c r="A786" s="52" t="s">
        <v>52</v>
      </c>
      <c r="B786" s="70">
        <v>15008</v>
      </c>
      <c r="C786" s="55"/>
      <c r="D786" s="55"/>
      <c r="E786" s="55"/>
      <c r="F786" s="55"/>
      <c r="G786" s="55"/>
      <c r="H786" s="55"/>
      <c r="I786" s="55"/>
    </row>
    <row r="787" spans="1:9">
      <c r="A787" s="55"/>
      <c r="B787" s="55"/>
      <c r="C787" s="55"/>
      <c r="D787" s="55"/>
      <c r="E787" s="55"/>
      <c r="F787" s="55"/>
      <c r="G787" s="55"/>
      <c r="H787" s="55"/>
      <c r="I787" s="55"/>
    </row>
    <row r="788" ht="24" customHeight="1" spans="1:9">
      <c r="A788" s="55"/>
      <c r="B788" s="55"/>
      <c r="C788" s="55"/>
      <c r="D788" s="74" t="s">
        <v>287</v>
      </c>
      <c r="E788" s="74"/>
      <c r="F788" s="74"/>
      <c r="G788" s="74"/>
      <c r="H788" s="75">
        <f>I790+I792</f>
        <v>2</v>
      </c>
      <c r="I788" s="55"/>
    </row>
    <row r="789" ht="6" customHeight="1" spans="1:9">
      <c r="A789" s="55"/>
      <c r="B789" s="55"/>
      <c r="C789" s="55"/>
      <c r="D789" s="55"/>
      <c r="E789" s="55"/>
      <c r="F789" s="55"/>
      <c r="G789" s="55"/>
      <c r="H789" s="73"/>
      <c r="I789" s="55"/>
    </row>
    <row r="790" ht="24" customHeight="1" spans="1:9">
      <c r="A790" s="55"/>
      <c r="B790" s="55"/>
      <c r="C790" s="55"/>
      <c r="D790" s="55"/>
      <c r="E790" s="74" t="s">
        <v>288</v>
      </c>
      <c r="F790" s="74"/>
      <c r="G790" s="74"/>
      <c r="H790" s="74"/>
      <c r="I790" s="75">
        <v>1</v>
      </c>
    </row>
    <row r="791" ht="6" customHeight="1" spans="1:9">
      <c r="A791" s="55"/>
      <c r="B791" s="55"/>
      <c r="C791" s="55"/>
      <c r="D791" s="55"/>
      <c r="E791" s="55"/>
      <c r="F791" s="55"/>
      <c r="G791" s="55"/>
      <c r="H791" s="73"/>
      <c r="I791" s="55"/>
    </row>
    <row r="792" ht="24" customHeight="1" spans="1:9">
      <c r="A792" s="55"/>
      <c r="B792" s="55"/>
      <c r="C792" s="55"/>
      <c r="D792" s="55"/>
      <c r="E792" s="74" t="s">
        <v>289</v>
      </c>
      <c r="F792" s="74"/>
      <c r="G792" s="74"/>
      <c r="H792" s="74"/>
      <c r="I792" s="75">
        <v>1</v>
      </c>
    </row>
    <row r="793" spans="1:9">
      <c r="A793" s="55"/>
      <c r="B793" s="55"/>
      <c r="C793" s="55"/>
      <c r="D793" s="55"/>
      <c r="E793" s="55"/>
      <c r="F793" s="55"/>
      <c r="G793" s="55"/>
      <c r="H793" s="55"/>
      <c r="I793" s="55"/>
    </row>
    <row r="794" ht="24" customHeight="1" spans="1:9">
      <c r="A794" s="55"/>
      <c r="B794" s="55"/>
      <c r="C794" s="55"/>
      <c r="D794" s="74" t="s">
        <v>290</v>
      </c>
      <c r="E794" s="74"/>
      <c r="F794" s="74"/>
      <c r="G794" s="74"/>
      <c r="H794" s="75">
        <f>I796+I798</f>
        <v>68</v>
      </c>
      <c r="I794" s="55"/>
    </row>
    <row r="795" s="69" customFormat="1" ht="6" customHeight="1" spans="1:8">
      <c r="A795" s="55"/>
      <c r="B795" s="55"/>
      <c r="C795" s="55"/>
      <c r="D795" s="55"/>
      <c r="E795" s="55"/>
      <c r="F795" s="55"/>
      <c r="G795" s="55"/>
      <c r="H795" s="73"/>
    </row>
    <row r="796" s="69" customFormat="1" ht="24" customHeight="1" spans="1:9">
      <c r="A796" s="55"/>
      <c r="B796" s="55"/>
      <c r="C796" s="55"/>
      <c r="D796" s="55"/>
      <c r="E796" s="74" t="s">
        <v>291</v>
      </c>
      <c r="F796" s="74"/>
      <c r="G796" s="74"/>
      <c r="H796" s="74"/>
      <c r="I796" s="75">
        <v>44</v>
      </c>
    </row>
    <row r="797" s="69" customFormat="1" ht="6" customHeight="1" spans="1:8">
      <c r="A797" s="55"/>
      <c r="B797" s="55"/>
      <c r="C797" s="55"/>
      <c r="D797" s="55"/>
      <c r="E797" s="55"/>
      <c r="F797" s="55"/>
      <c r="G797" s="55"/>
      <c r="H797" s="73"/>
    </row>
    <row r="798" s="69" customFormat="1" ht="24" customHeight="1" spans="1:9">
      <c r="A798" s="55"/>
      <c r="B798" s="55"/>
      <c r="C798" s="55"/>
      <c r="D798" s="55"/>
      <c r="E798" s="74" t="s">
        <v>292</v>
      </c>
      <c r="F798" s="74"/>
      <c r="G798" s="74"/>
      <c r="H798" s="74"/>
      <c r="I798" s="75">
        <v>24</v>
      </c>
    </row>
    <row r="799" customFormat="1" ht="15" spans="1:14">
      <c r="A799" s="55"/>
      <c r="B799" s="55"/>
      <c r="C799" s="55"/>
      <c r="D799" s="55"/>
      <c r="E799" s="55"/>
      <c r="F799" s="55"/>
      <c r="G799" s="55"/>
      <c r="H799" s="55"/>
      <c r="I799" s="84"/>
      <c r="J799" s="84"/>
      <c r="K799" s="84"/>
      <c r="L799" s="84"/>
      <c r="M799" s="84"/>
      <c r="N799" s="84"/>
    </row>
    <row r="800" customFormat="1" ht="24" customHeight="1" spans="1:14">
      <c r="A800" s="55"/>
      <c r="B800" s="55"/>
      <c r="C800" s="55"/>
      <c r="D800" s="76" t="s">
        <v>293</v>
      </c>
      <c r="E800" s="76"/>
      <c r="F800" s="76"/>
      <c r="G800" s="76"/>
      <c r="H800" s="75">
        <v>37</v>
      </c>
      <c r="I800" s="84"/>
      <c r="J800" s="84"/>
      <c r="K800" s="84"/>
      <c r="L800" s="84"/>
      <c r="M800" s="84"/>
      <c r="N800" s="84"/>
    </row>
    <row r="801" customFormat="1" ht="15" spans="1:14">
      <c r="A801" s="55"/>
      <c r="B801" s="55"/>
      <c r="C801" s="55"/>
      <c r="D801" s="55"/>
      <c r="E801" s="55"/>
      <c r="F801" s="55"/>
      <c r="G801" s="55"/>
      <c r="H801" s="55"/>
      <c r="I801" s="84"/>
      <c r="J801" s="84"/>
      <c r="K801" s="84"/>
      <c r="L801" s="84"/>
      <c r="M801" s="84"/>
      <c r="N801" s="84"/>
    </row>
    <row r="802" customFormat="1" ht="24" customHeight="1" spans="1:14">
      <c r="A802" s="55"/>
      <c r="B802" s="55"/>
      <c r="C802" s="55"/>
      <c r="D802" s="76" t="s">
        <v>294</v>
      </c>
      <c r="E802" s="76"/>
      <c r="F802" s="76"/>
      <c r="G802" s="76"/>
      <c r="H802" s="75">
        <f>I804+I806</f>
        <v>144</v>
      </c>
      <c r="I802" s="84"/>
      <c r="J802" s="84"/>
      <c r="K802" s="84"/>
      <c r="L802" s="84"/>
      <c r="M802" s="84"/>
      <c r="N802" s="84"/>
    </row>
    <row r="803" s="69" customFormat="1" ht="6" customHeight="1" spans="1:8">
      <c r="A803" s="55"/>
      <c r="B803" s="55"/>
      <c r="C803" s="55"/>
      <c r="D803" s="55"/>
      <c r="E803" s="55"/>
      <c r="F803" s="55"/>
      <c r="G803" s="55"/>
      <c r="H803" s="73"/>
    </row>
    <row r="804" s="69" customFormat="1" ht="24" customHeight="1" spans="1:9">
      <c r="A804" s="55"/>
      <c r="B804" s="55"/>
      <c r="C804" s="55"/>
      <c r="D804" s="55"/>
      <c r="E804" s="74" t="s">
        <v>295</v>
      </c>
      <c r="F804" s="74"/>
      <c r="G804" s="74"/>
      <c r="H804" s="74"/>
      <c r="I804" s="75">
        <f>69+1</f>
        <v>70</v>
      </c>
    </row>
    <row r="805" s="69" customFormat="1" ht="6" customHeight="1" spans="1:8">
      <c r="A805" s="55"/>
      <c r="B805" s="55"/>
      <c r="C805" s="55"/>
      <c r="D805" s="55"/>
      <c r="E805" s="55"/>
      <c r="F805" s="55"/>
      <c r="G805" s="55"/>
      <c r="H805" s="73"/>
    </row>
    <row r="806" s="69" customFormat="1" ht="24" customHeight="1" spans="1:9">
      <c r="A806" s="55"/>
      <c r="B806" s="55"/>
      <c r="C806" s="55"/>
      <c r="D806" s="55"/>
      <c r="E806" s="74" t="s">
        <v>296</v>
      </c>
      <c r="F806" s="74"/>
      <c r="G806" s="74"/>
      <c r="H806" s="74"/>
      <c r="I806" s="75">
        <f>72+2</f>
        <v>74</v>
      </c>
    </row>
    <row r="807" spans="1:9">
      <c r="A807" s="55"/>
      <c r="B807" s="55"/>
      <c r="C807" s="55"/>
      <c r="D807" s="55"/>
      <c r="E807" s="55"/>
      <c r="F807" s="55"/>
      <c r="G807" s="55"/>
      <c r="H807" s="55"/>
      <c r="I807" s="55"/>
    </row>
    <row r="808" spans="1:9">
      <c r="A808" s="55"/>
      <c r="B808" s="55"/>
      <c r="C808" s="55"/>
      <c r="D808" s="55"/>
      <c r="E808" s="55"/>
      <c r="F808" s="55"/>
      <c r="G808" s="55"/>
      <c r="H808" s="55"/>
      <c r="I808" s="55"/>
    </row>
    <row r="809" s="52" customFormat="1" ht="15" customHeight="1" spans="1:2">
      <c r="A809" s="52" t="s">
        <v>50</v>
      </c>
      <c r="B809" s="55" t="s">
        <v>297</v>
      </c>
    </row>
    <row r="810" customFormat="1" ht="15" spans="1:14">
      <c r="A810" s="52" t="s">
        <v>52</v>
      </c>
      <c r="B810" s="70">
        <v>61051</v>
      </c>
      <c r="C810" s="55"/>
      <c r="D810" s="55"/>
      <c r="E810" s="55"/>
      <c r="F810" s="55"/>
      <c r="G810" s="55"/>
      <c r="H810" s="55"/>
      <c r="I810" s="84"/>
      <c r="J810" s="84"/>
      <c r="K810" s="84"/>
      <c r="L810" s="84"/>
      <c r="M810" s="84"/>
      <c r="N810" s="84"/>
    </row>
    <row r="811" customFormat="1" ht="15" spans="1:14">
      <c r="A811" s="55"/>
      <c r="B811" s="55"/>
      <c r="C811" s="55"/>
      <c r="D811" s="55"/>
      <c r="E811" s="55"/>
      <c r="F811" s="55"/>
      <c r="G811" s="55"/>
      <c r="H811" s="55"/>
      <c r="I811" s="84"/>
      <c r="J811" s="84"/>
      <c r="K811" s="84"/>
      <c r="L811" s="84"/>
      <c r="M811" s="84"/>
      <c r="N811" s="84"/>
    </row>
    <row r="812" customFormat="1" ht="15" spans="1:14">
      <c r="A812" s="55"/>
      <c r="B812" s="55"/>
      <c r="C812" s="55"/>
      <c r="D812" s="71" t="s">
        <v>53</v>
      </c>
      <c r="E812" s="71"/>
      <c r="F812" s="71"/>
      <c r="G812" s="71"/>
      <c r="H812" s="72">
        <v>1</v>
      </c>
      <c r="I812" s="84"/>
      <c r="J812" s="84"/>
      <c r="K812" s="84"/>
      <c r="L812" s="84"/>
      <c r="M812" s="84"/>
      <c r="N812" s="84"/>
    </row>
    <row r="813" customFormat="1" ht="15" spans="1:14">
      <c r="A813" s="55"/>
      <c r="B813" s="55"/>
      <c r="C813" s="55"/>
      <c r="D813" s="55"/>
      <c r="E813" s="55"/>
      <c r="F813" s="55"/>
      <c r="G813" s="55"/>
      <c r="H813" s="73"/>
      <c r="I813" s="84"/>
      <c r="J813" s="84"/>
      <c r="K813" s="84"/>
      <c r="L813" s="84"/>
      <c r="M813" s="84"/>
      <c r="N813" s="84"/>
    </row>
    <row r="814" customFormat="1" ht="15" spans="1:14">
      <c r="A814" s="55"/>
      <c r="B814" s="55"/>
      <c r="C814" s="55"/>
      <c r="D814" s="71" t="s">
        <v>54</v>
      </c>
      <c r="E814" s="71"/>
      <c r="F814" s="71"/>
      <c r="G814" s="71"/>
      <c r="H814" s="72">
        <v>37</v>
      </c>
      <c r="I814" s="84"/>
      <c r="J814" s="84"/>
      <c r="K814" s="84"/>
      <c r="L814" s="84"/>
      <c r="M814" s="84"/>
      <c r="N814" s="84"/>
    </row>
    <row r="815" customFormat="1" ht="15" spans="1:14">
      <c r="A815" s="55"/>
      <c r="B815" s="55"/>
      <c r="C815" s="55"/>
      <c r="D815" s="55"/>
      <c r="E815" s="55"/>
      <c r="F815" s="55"/>
      <c r="G815" s="55"/>
      <c r="H815" s="55"/>
      <c r="I815" s="84"/>
      <c r="J815" s="84"/>
      <c r="K815" s="84"/>
      <c r="L815" s="84"/>
      <c r="M815" s="84"/>
      <c r="N815" s="84"/>
    </row>
    <row r="816" customFormat="1" ht="15" spans="1:14">
      <c r="A816" s="55"/>
      <c r="B816" s="55"/>
      <c r="C816" s="55"/>
      <c r="D816" s="71" t="s">
        <v>55</v>
      </c>
      <c r="E816" s="71"/>
      <c r="F816" s="71"/>
      <c r="G816" s="71"/>
      <c r="H816" s="72">
        <v>16</v>
      </c>
      <c r="I816" s="84"/>
      <c r="J816" s="84"/>
      <c r="K816" s="84"/>
      <c r="L816" s="84"/>
      <c r="M816" s="84"/>
      <c r="N816" s="84"/>
    </row>
    <row r="817" customFormat="1" ht="15" spans="1:14">
      <c r="A817" s="55"/>
      <c r="B817" s="55"/>
      <c r="C817" s="55"/>
      <c r="D817" s="55"/>
      <c r="E817" s="55"/>
      <c r="F817" s="55"/>
      <c r="G817" s="55"/>
      <c r="H817" s="55"/>
      <c r="I817" s="84"/>
      <c r="J817" s="84"/>
      <c r="K817" s="84"/>
      <c r="L817" s="84"/>
      <c r="M817" s="84"/>
      <c r="N817" s="84"/>
    </row>
    <row r="818" customFormat="1" ht="15" spans="1:14">
      <c r="A818" s="55"/>
      <c r="B818" s="55"/>
      <c r="C818" s="55"/>
      <c r="D818" s="71" t="s">
        <v>56</v>
      </c>
      <c r="E818" s="71"/>
      <c r="F818" s="71"/>
      <c r="G818" s="71"/>
      <c r="H818" s="72">
        <f>59+3</f>
        <v>62</v>
      </c>
      <c r="I818" s="84"/>
      <c r="J818" s="84"/>
      <c r="K818" s="84"/>
      <c r="L818" s="84"/>
      <c r="M818" s="84"/>
      <c r="N818" s="84"/>
    </row>
    <row r="819" customFormat="1" ht="15" spans="1:14">
      <c r="A819" s="55"/>
      <c r="B819" s="55"/>
      <c r="C819" s="55"/>
      <c r="D819" s="70"/>
      <c r="E819" s="70"/>
      <c r="F819" s="70"/>
      <c r="G819" s="70"/>
      <c r="H819" s="73"/>
      <c r="I819" s="84"/>
      <c r="J819" s="84"/>
      <c r="K819" s="84"/>
      <c r="L819" s="84"/>
      <c r="M819" s="84"/>
      <c r="N819" s="84"/>
    </row>
    <row r="820" customFormat="1" ht="15" spans="1:14">
      <c r="A820" s="55"/>
      <c r="B820" s="55"/>
      <c r="C820" s="55"/>
      <c r="D820" s="70"/>
      <c r="E820" s="70"/>
      <c r="F820" s="70"/>
      <c r="G820" s="70"/>
      <c r="H820" s="73"/>
      <c r="I820" s="84"/>
      <c r="J820" s="84"/>
      <c r="K820" s="84"/>
      <c r="L820" s="84"/>
      <c r="M820" s="84"/>
      <c r="N820" s="84"/>
    </row>
    <row r="821" s="52" customFormat="1" ht="15" customHeight="1" spans="1:2">
      <c r="A821" s="52" t="s">
        <v>50</v>
      </c>
      <c r="B821" s="55" t="s">
        <v>298</v>
      </c>
    </row>
    <row r="822" spans="1:9">
      <c r="A822" s="52" t="s">
        <v>52</v>
      </c>
      <c r="B822" s="70">
        <v>16016</v>
      </c>
      <c r="C822" s="55"/>
      <c r="D822" s="55"/>
      <c r="E822" s="55"/>
      <c r="F822" s="55"/>
      <c r="G822" s="55"/>
      <c r="H822" s="55"/>
      <c r="I822" s="55"/>
    </row>
    <row r="823" spans="1:9">
      <c r="A823" s="55"/>
      <c r="B823" s="55"/>
      <c r="C823" s="55"/>
      <c r="D823" s="55"/>
      <c r="E823" s="55"/>
      <c r="F823" s="55"/>
      <c r="G823" s="55"/>
      <c r="H823" s="55"/>
      <c r="I823" s="55"/>
    </row>
    <row r="824" spans="1:9">
      <c r="A824" s="55"/>
      <c r="B824" s="55"/>
      <c r="C824" s="55"/>
      <c r="D824" s="71" t="s">
        <v>53</v>
      </c>
      <c r="E824" s="71"/>
      <c r="F824" s="71"/>
      <c r="G824" s="71"/>
      <c r="H824" s="72">
        <v>1</v>
      </c>
      <c r="I824" s="55"/>
    </row>
    <row r="825" spans="1:9">
      <c r="A825" s="55"/>
      <c r="B825" s="55"/>
      <c r="C825" s="55"/>
      <c r="D825" s="55"/>
      <c r="E825" s="55"/>
      <c r="F825" s="55"/>
      <c r="G825" s="55"/>
      <c r="H825" s="73"/>
      <c r="I825" s="55"/>
    </row>
    <row r="826" spans="1:9">
      <c r="A826" s="55"/>
      <c r="B826" s="55"/>
      <c r="C826" s="55"/>
      <c r="D826" s="71" t="s">
        <v>54</v>
      </c>
      <c r="E826" s="71"/>
      <c r="F826" s="71"/>
      <c r="G826" s="71"/>
      <c r="H826" s="72">
        <v>4</v>
      </c>
      <c r="I826" s="55"/>
    </row>
    <row r="827" spans="1:9">
      <c r="A827" s="55"/>
      <c r="B827" s="55"/>
      <c r="C827" s="55"/>
      <c r="D827" s="55"/>
      <c r="E827" s="55"/>
      <c r="F827" s="55"/>
      <c r="G827" s="55"/>
      <c r="H827" s="55"/>
      <c r="I827" s="55"/>
    </row>
    <row r="828" spans="1:9">
      <c r="A828" s="55"/>
      <c r="B828" s="55"/>
      <c r="C828" s="55"/>
      <c r="D828" s="71" t="s">
        <v>55</v>
      </c>
      <c r="E828" s="71"/>
      <c r="F828" s="71"/>
      <c r="G828" s="71"/>
      <c r="H828" s="72">
        <v>1</v>
      </c>
      <c r="I828" s="55"/>
    </row>
    <row r="829" spans="1:9">
      <c r="A829" s="55"/>
      <c r="B829" s="55"/>
      <c r="C829" s="55"/>
      <c r="D829" s="55"/>
      <c r="E829" s="55"/>
      <c r="F829" s="55"/>
      <c r="G829" s="55"/>
      <c r="H829" s="55"/>
      <c r="I829" s="55"/>
    </row>
    <row r="830" spans="1:9">
      <c r="A830" s="55"/>
      <c r="B830" s="55"/>
      <c r="C830" s="55"/>
      <c r="D830" s="71" t="s">
        <v>56</v>
      </c>
      <c r="E830" s="71"/>
      <c r="F830" s="71"/>
      <c r="G830" s="71"/>
      <c r="H830" s="72">
        <f>52+1</f>
        <v>53</v>
      </c>
      <c r="I830" s="55"/>
    </row>
    <row r="831" spans="1:9">
      <c r="A831" s="55"/>
      <c r="B831" s="55"/>
      <c r="C831" s="55"/>
      <c r="D831" s="55"/>
      <c r="E831" s="55"/>
      <c r="F831" s="55"/>
      <c r="G831" s="55"/>
      <c r="H831" s="55"/>
      <c r="I831" s="55"/>
    </row>
    <row r="832" spans="1:9">
      <c r="A832" s="55"/>
      <c r="B832" s="55"/>
      <c r="C832" s="55"/>
      <c r="D832" s="55"/>
      <c r="E832" s="55"/>
      <c r="F832" s="55"/>
      <c r="G832" s="55"/>
      <c r="H832" s="55"/>
      <c r="I832" s="55"/>
    </row>
    <row r="833" s="52" customFormat="1" ht="15" customHeight="1" spans="1:2">
      <c r="A833" s="52" t="s">
        <v>50</v>
      </c>
      <c r="B833" s="55" t="s">
        <v>299</v>
      </c>
    </row>
    <row r="834" spans="1:9">
      <c r="A834" s="52" t="s">
        <v>52</v>
      </c>
      <c r="B834" s="70">
        <v>15009</v>
      </c>
      <c r="C834" s="55"/>
      <c r="D834" s="55"/>
      <c r="E834" s="55"/>
      <c r="F834" s="55"/>
      <c r="G834" s="55"/>
      <c r="H834" s="55"/>
      <c r="I834" s="55"/>
    </row>
    <row r="835" spans="1:9">
      <c r="A835" s="55"/>
      <c r="B835" s="55"/>
      <c r="C835" s="55"/>
      <c r="D835" s="55"/>
      <c r="E835" s="55"/>
      <c r="F835" s="55"/>
      <c r="G835" s="55"/>
      <c r="H835" s="55"/>
      <c r="I835" s="55"/>
    </row>
    <row r="836" spans="1:9">
      <c r="A836" s="55"/>
      <c r="B836" s="55"/>
      <c r="C836" s="55"/>
      <c r="D836" s="71" t="s">
        <v>53</v>
      </c>
      <c r="E836" s="71"/>
      <c r="F836" s="71"/>
      <c r="G836" s="71"/>
      <c r="H836" s="72">
        <v>1</v>
      </c>
      <c r="I836" s="55"/>
    </row>
    <row r="837" spans="1:9">
      <c r="A837" s="55"/>
      <c r="B837" s="55"/>
      <c r="C837" s="55"/>
      <c r="D837" s="55"/>
      <c r="E837" s="55"/>
      <c r="F837" s="55"/>
      <c r="G837" s="55"/>
      <c r="H837" s="73"/>
      <c r="I837" s="55"/>
    </row>
    <row r="838" spans="1:9">
      <c r="A838" s="55"/>
      <c r="B838" s="55"/>
      <c r="C838" s="55"/>
      <c r="D838" s="71" t="s">
        <v>54</v>
      </c>
      <c r="E838" s="71"/>
      <c r="F838" s="71"/>
      <c r="G838" s="71"/>
      <c r="H838" s="72">
        <v>22</v>
      </c>
      <c r="I838" s="55"/>
    </row>
    <row r="839" spans="1:9">
      <c r="A839" s="55"/>
      <c r="B839" s="55"/>
      <c r="C839" s="55"/>
      <c r="D839" s="55"/>
      <c r="E839" s="55"/>
      <c r="F839" s="55"/>
      <c r="G839" s="55"/>
      <c r="H839" s="55"/>
      <c r="I839" s="55"/>
    </row>
    <row r="840" spans="1:9">
      <c r="A840" s="55"/>
      <c r="B840" s="55"/>
      <c r="C840" s="55"/>
      <c r="D840" s="71" t="s">
        <v>55</v>
      </c>
      <c r="E840" s="71"/>
      <c r="F840" s="71"/>
      <c r="G840" s="71"/>
      <c r="H840" s="72">
        <v>6</v>
      </c>
      <c r="I840" s="55"/>
    </row>
    <row r="841" spans="1:9">
      <c r="A841" s="55"/>
      <c r="B841" s="55"/>
      <c r="C841" s="55"/>
      <c r="D841" s="55"/>
      <c r="E841" s="55"/>
      <c r="F841" s="55"/>
      <c r="G841" s="55"/>
      <c r="H841" s="55"/>
      <c r="I841" s="55"/>
    </row>
    <row r="842" spans="1:9">
      <c r="A842" s="55"/>
      <c r="B842" s="55"/>
      <c r="C842" s="55"/>
      <c r="D842" s="71" t="s">
        <v>56</v>
      </c>
      <c r="E842" s="71"/>
      <c r="F842" s="71"/>
      <c r="G842" s="71"/>
      <c r="H842" s="72">
        <f>67+1</f>
        <v>68</v>
      </c>
      <c r="I842" s="55"/>
    </row>
    <row r="843" spans="1:9">
      <c r="A843" s="55"/>
      <c r="B843" s="55"/>
      <c r="C843" s="55"/>
      <c r="D843" s="55"/>
      <c r="E843" s="55"/>
      <c r="F843" s="55"/>
      <c r="G843" s="55"/>
      <c r="H843" s="55"/>
      <c r="I843" s="55"/>
    </row>
    <row r="844" spans="1:9">
      <c r="A844" s="55"/>
      <c r="B844" s="55"/>
      <c r="C844" s="55"/>
      <c r="D844" s="55"/>
      <c r="E844" s="55"/>
      <c r="F844" s="55"/>
      <c r="G844" s="55"/>
      <c r="H844" s="55"/>
      <c r="I844" s="55"/>
    </row>
    <row r="845" s="52" customFormat="1" ht="15" customHeight="1" spans="1:2">
      <c r="A845" s="52" t="s">
        <v>50</v>
      </c>
      <c r="B845" s="55" t="s">
        <v>300</v>
      </c>
    </row>
    <row r="846" spans="1:9">
      <c r="A846" s="52" t="s">
        <v>52</v>
      </c>
      <c r="B846" s="70">
        <v>61052</v>
      </c>
      <c r="C846" s="55"/>
      <c r="D846" s="55"/>
      <c r="E846" s="55"/>
      <c r="F846" s="55"/>
      <c r="G846" s="55"/>
      <c r="H846" s="55"/>
      <c r="I846" s="55"/>
    </row>
    <row r="847" spans="1:9">
      <c r="A847" s="55"/>
      <c r="B847" s="55"/>
      <c r="C847" s="55"/>
      <c r="D847" s="55"/>
      <c r="E847" s="55"/>
      <c r="F847" s="55"/>
      <c r="G847" s="55"/>
      <c r="H847" s="55"/>
      <c r="I847" s="55"/>
    </row>
    <row r="848" spans="1:9">
      <c r="A848" s="55"/>
      <c r="B848" s="55"/>
      <c r="C848" s="55"/>
      <c r="D848" s="71" t="s">
        <v>53</v>
      </c>
      <c r="E848" s="71"/>
      <c r="F848" s="71"/>
      <c r="G848" s="71"/>
      <c r="H848" s="72">
        <v>1</v>
      </c>
      <c r="I848" s="55"/>
    </row>
    <row r="849" spans="1:9">
      <c r="A849" s="55"/>
      <c r="B849" s="55"/>
      <c r="C849" s="55"/>
      <c r="D849" s="55"/>
      <c r="E849" s="55"/>
      <c r="F849" s="55"/>
      <c r="G849" s="55"/>
      <c r="H849" s="73"/>
      <c r="I849" s="55"/>
    </row>
    <row r="850" spans="1:9">
      <c r="A850" s="55"/>
      <c r="B850" s="55"/>
      <c r="C850" s="55"/>
      <c r="D850" s="71" t="s">
        <v>54</v>
      </c>
      <c r="E850" s="71"/>
      <c r="F850" s="71"/>
      <c r="G850" s="71"/>
      <c r="H850" s="72">
        <v>31</v>
      </c>
      <c r="I850" s="55"/>
    </row>
    <row r="851" spans="1:9">
      <c r="A851" s="55"/>
      <c r="B851" s="55"/>
      <c r="C851" s="55"/>
      <c r="D851" s="55"/>
      <c r="E851" s="55"/>
      <c r="F851" s="55"/>
      <c r="G851" s="55"/>
      <c r="H851" s="55"/>
      <c r="I851" s="55"/>
    </row>
    <row r="852" spans="1:9">
      <c r="A852" s="55"/>
      <c r="B852" s="55"/>
      <c r="C852" s="55"/>
      <c r="D852" s="71" t="s">
        <v>55</v>
      </c>
      <c r="E852" s="71"/>
      <c r="F852" s="71"/>
      <c r="G852" s="71"/>
      <c r="H852" s="72">
        <v>14</v>
      </c>
      <c r="I852" s="55"/>
    </row>
    <row r="853" spans="1:9">
      <c r="A853" s="55"/>
      <c r="B853" s="55"/>
      <c r="C853" s="55"/>
      <c r="D853" s="55"/>
      <c r="E853" s="55"/>
      <c r="F853" s="55"/>
      <c r="G853" s="55"/>
      <c r="H853" s="55"/>
      <c r="I853" s="55"/>
    </row>
    <row r="854" spans="1:9">
      <c r="A854" s="55"/>
      <c r="B854" s="55"/>
      <c r="C854" s="55"/>
      <c r="D854" s="71" t="s">
        <v>56</v>
      </c>
      <c r="E854" s="71"/>
      <c r="F854" s="71"/>
      <c r="G854" s="71"/>
      <c r="H854" s="72">
        <f>58+1</f>
        <v>59</v>
      </c>
      <c r="I854" s="55"/>
    </row>
    <row r="855" spans="1:9">
      <c r="A855" s="55"/>
      <c r="B855" s="55"/>
      <c r="C855" s="55"/>
      <c r="D855" s="55"/>
      <c r="E855" s="55"/>
      <c r="F855" s="55"/>
      <c r="G855" s="55"/>
      <c r="H855" s="55"/>
      <c r="I855" s="55"/>
    </row>
    <row r="856" spans="1:9">
      <c r="A856" s="55"/>
      <c r="B856" s="55"/>
      <c r="C856" s="55"/>
      <c r="D856" s="55"/>
      <c r="E856" s="55"/>
      <c r="F856" s="55"/>
      <c r="G856" s="55"/>
      <c r="H856" s="55"/>
      <c r="I856" s="55"/>
    </row>
    <row r="857" s="52" customFormat="1" ht="15" customHeight="1" spans="1:2">
      <c r="A857" s="52" t="s">
        <v>50</v>
      </c>
      <c r="B857" s="55" t="s">
        <v>301</v>
      </c>
    </row>
    <row r="858" spans="1:9">
      <c r="A858" s="52" t="s">
        <v>52</v>
      </c>
      <c r="B858" s="70">
        <v>61055</v>
      </c>
      <c r="C858" s="55"/>
      <c r="D858" s="55"/>
      <c r="E858" s="55"/>
      <c r="F858" s="55"/>
      <c r="G858" s="55"/>
      <c r="H858" s="55"/>
      <c r="I858" s="55"/>
    </row>
    <row r="859" spans="1:9">
      <c r="A859" s="55"/>
      <c r="B859" s="55"/>
      <c r="C859" s="55"/>
      <c r="D859" s="55"/>
      <c r="E859" s="55"/>
      <c r="F859" s="55"/>
      <c r="G859" s="55"/>
      <c r="H859" s="55"/>
      <c r="I859" s="55"/>
    </row>
    <row r="860" spans="1:9">
      <c r="A860" s="55"/>
      <c r="B860" s="55"/>
      <c r="C860" s="55"/>
      <c r="D860" s="71" t="s">
        <v>53</v>
      </c>
      <c r="E860" s="71"/>
      <c r="F860" s="71"/>
      <c r="G860" s="71"/>
      <c r="H860" s="72">
        <v>1</v>
      </c>
      <c r="I860" s="55"/>
    </row>
    <row r="861" spans="1:9">
      <c r="A861" s="55"/>
      <c r="B861" s="55"/>
      <c r="C861" s="55"/>
      <c r="D861" s="55"/>
      <c r="E861" s="55"/>
      <c r="F861" s="55"/>
      <c r="G861" s="55"/>
      <c r="H861" s="73"/>
      <c r="I861" s="55"/>
    </row>
    <row r="862" spans="1:9">
      <c r="A862" s="55"/>
      <c r="B862" s="55"/>
      <c r="C862" s="55"/>
      <c r="D862" s="71" t="s">
        <v>54</v>
      </c>
      <c r="E862" s="71"/>
      <c r="F862" s="71"/>
      <c r="G862" s="71"/>
      <c r="H862" s="72">
        <v>0</v>
      </c>
      <c r="I862" s="55"/>
    </row>
    <row r="863" spans="1:9">
      <c r="A863" s="55"/>
      <c r="B863" s="55"/>
      <c r="C863" s="55"/>
      <c r="D863" s="55"/>
      <c r="E863" s="55"/>
      <c r="F863" s="55"/>
      <c r="G863" s="55"/>
      <c r="H863" s="55"/>
      <c r="I863" s="55"/>
    </row>
    <row r="864" spans="1:9">
      <c r="A864" s="55"/>
      <c r="B864" s="55"/>
      <c r="C864" s="55"/>
      <c r="D864" s="71" t="s">
        <v>55</v>
      </c>
      <c r="E864" s="71"/>
      <c r="F864" s="71"/>
      <c r="G864" s="71"/>
      <c r="H864" s="72">
        <v>0</v>
      </c>
      <c r="I864" s="55"/>
    </row>
    <row r="865" spans="1:9">
      <c r="A865" s="55"/>
      <c r="B865" s="55"/>
      <c r="C865" s="55"/>
      <c r="D865" s="55"/>
      <c r="E865" s="55"/>
      <c r="F865" s="55"/>
      <c r="G865" s="55"/>
      <c r="H865" s="55"/>
      <c r="I865" s="55"/>
    </row>
    <row r="866" spans="1:9">
      <c r="A866" s="55"/>
      <c r="B866" s="55"/>
      <c r="C866" s="55"/>
      <c r="D866" s="71" t="s">
        <v>56</v>
      </c>
      <c r="E866" s="71"/>
      <c r="F866" s="71"/>
      <c r="G866" s="71"/>
      <c r="H866" s="72">
        <v>55</v>
      </c>
      <c r="I866" s="55"/>
    </row>
    <row r="867" spans="1:9">
      <c r="A867" s="55"/>
      <c r="B867" s="55"/>
      <c r="C867" s="55"/>
      <c r="D867" s="55"/>
      <c r="E867" s="55"/>
      <c r="F867" s="55"/>
      <c r="G867" s="55"/>
      <c r="H867" s="55"/>
      <c r="I867" s="55"/>
    </row>
    <row r="868" spans="1:9">
      <c r="A868" s="55"/>
      <c r="B868" s="55"/>
      <c r="C868" s="55"/>
      <c r="D868" s="55"/>
      <c r="E868" s="55"/>
      <c r="F868" s="55"/>
      <c r="G868" s="55"/>
      <c r="H868" s="55"/>
      <c r="I868" s="55"/>
    </row>
    <row r="869" s="52" customFormat="1" ht="15" customHeight="1" spans="1:2">
      <c r="A869" s="52" t="s">
        <v>50</v>
      </c>
      <c r="B869" s="55" t="s">
        <v>302</v>
      </c>
    </row>
    <row r="870" spans="1:9">
      <c r="A870" s="52" t="s">
        <v>52</v>
      </c>
      <c r="B870" s="70">
        <v>15010</v>
      </c>
      <c r="C870" s="55"/>
      <c r="D870" s="55"/>
      <c r="E870" s="55"/>
      <c r="F870" s="55"/>
      <c r="G870" s="55"/>
      <c r="H870" s="55"/>
      <c r="I870" s="55"/>
    </row>
    <row r="871" ht="15" spans="1:9">
      <c r="A871" s="55"/>
      <c r="B871" s="85"/>
      <c r="C871" s="55"/>
      <c r="D871" s="55"/>
      <c r="E871" s="55"/>
      <c r="F871" s="55"/>
      <c r="G871" s="55"/>
      <c r="H871" s="55"/>
      <c r="I871" s="55"/>
    </row>
    <row r="872" ht="24" customHeight="1" spans="1:9">
      <c r="A872" s="55"/>
      <c r="B872" s="55"/>
      <c r="C872" s="55"/>
      <c r="D872" s="74" t="s">
        <v>303</v>
      </c>
      <c r="E872" s="74"/>
      <c r="F872" s="74"/>
      <c r="G872" s="74"/>
      <c r="H872" s="75">
        <f>I874+I876</f>
        <v>2</v>
      </c>
      <c r="I872" s="55"/>
    </row>
    <row r="873" ht="6" customHeight="1" spans="1:9">
      <c r="A873" s="55"/>
      <c r="B873" s="55"/>
      <c r="C873" s="55"/>
      <c r="D873" s="55"/>
      <c r="E873" s="55"/>
      <c r="F873" s="55"/>
      <c r="G873" s="55"/>
      <c r="H873" s="73"/>
      <c r="I873" s="55"/>
    </row>
    <row r="874" ht="24" customHeight="1" spans="1:9">
      <c r="A874" s="55"/>
      <c r="B874" s="55"/>
      <c r="C874" s="55"/>
      <c r="D874" s="55"/>
      <c r="E874" s="74" t="s">
        <v>304</v>
      </c>
      <c r="F874" s="74"/>
      <c r="G874" s="74"/>
      <c r="H874" s="74"/>
      <c r="I874" s="75">
        <v>1</v>
      </c>
    </row>
    <row r="875" ht="6" customHeight="1" spans="1:9">
      <c r="A875" s="55"/>
      <c r="B875" s="55"/>
      <c r="C875" s="55"/>
      <c r="D875" s="55"/>
      <c r="E875" s="55"/>
      <c r="F875" s="55"/>
      <c r="G875" s="55"/>
      <c r="H875" s="73"/>
      <c r="I875" s="55"/>
    </row>
    <row r="876" ht="24" customHeight="1" spans="1:9">
      <c r="A876" s="55"/>
      <c r="B876" s="55"/>
      <c r="C876" s="55"/>
      <c r="D876" s="55"/>
      <c r="E876" s="74" t="s">
        <v>305</v>
      </c>
      <c r="F876" s="74"/>
      <c r="G876" s="74"/>
      <c r="H876" s="74"/>
      <c r="I876" s="75">
        <v>1</v>
      </c>
    </row>
    <row r="877" spans="1:9">
      <c r="A877" s="55"/>
      <c r="B877" s="55"/>
      <c r="C877" s="55"/>
      <c r="D877" s="55"/>
      <c r="E877" s="55"/>
      <c r="F877" s="55"/>
      <c r="G877" s="55"/>
      <c r="H877" s="55"/>
      <c r="I877" s="55"/>
    </row>
    <row r="878" ht="24" customHeight="1" spans="1:9">
      <c r="A878" s="55"/>
      <c r="B878" s="55"/>
      <c r="C878" s="55"/>
      <c r="D878" s="76" t="s">
        <v>306</v>
      </c>
      <c r="E878" s="76"/>
      <c r="F878" s="76"/>
      <c r="G878" s="76"/>
      <c r="H878" s="75">
        <f>I880+I882</f>
        <v>38</v>
      </c>
      <c r="I878" s="55"/>
    </row>
    <row r="879" s="69" customFormat="1" ht="6" customHeight="1" spans="1:8">
      <c r="A879" s="55"/>
      <c r="B879" s="55"/>
      <c r="C879" s="55"/>
      <c r="D879" s="55"/>
      <c r="E879" s="55"/>
      <c r="F879" s="55"/>
      <c r="G879" s="55"/>
      <c r="H879" s="73"/>
    </row>
    <row r="880" s="69" customFormat="1" ht="24" customHeight="1" spans="1:9">
      <c r="A880" s="55"/>
      <c r="B880" s="55"/>
      <c r="C880" s="55"/>
      <c r="D880" s="55"/>
      <c r="E880" s="74" t="s">
        <v>307</v>
      </c>
      <c r="F880" s="74"/>
      <c r="G880" s="74"/>
      <c r="H880" s="74"/>
      <c r="I880" s="75">
        <v>25</v>
      </c>
    </row>
    <row r="881" s="69" customFormat="1" ht="6" customHeight="1" spans="1:8">
      <c r="A881" s="55"/>
      <c r="B881" s="55"/>
      <c r="C881" s="55"/>
      <c r="D881" s="55"/>
      <c r="E881" s="55"/>
      <c r="F881" s="55"/>
      <c r="G881" s="55"/>
      <c r="H881" s="73"/>
    </row>
    <row r="882" s="69" customFormat="1" ht="24" customHeight="1" spans="1:9">
      <c r="A882" s="55"/>
      <c r="B882" s="55"/>
      <c r="C882" s="55"/>
      <c r="D882" s="55"/>
      <c r="E882" s="74" t="s">
        <v>308</v>
      </c>
      <c r="F882" s="74"/>
      <c r="G882" s="74"/>
      <c r="H882" s="74"/>
      <c r="I882" s="75">
        <v>13</v>
      </c>
    </row>
    <row r="883" customFormat="1" ht="15" spans="1:14">
      <c r="A883" s="55"/>
      <c r="B883" s="55"/>
      <c r="C883" s="55"/>
      <c r="D883" s="55"/>
      <c r="E883" s="55"/>
      <c r="F883" s="55"/>
      <c r="G883" s="55"/>
      <c r="H883" s="55"/>
      <c r="I883" s="84"/>
      <c r="J883" s="84"/>
      <c r="K883" s="84"/>
      <c r="L883" s="84"/>
      <c r="M883" s="84"/>
      <c r="N883" s="84"/>
    </row>
    <row r="884" customFormat="1" ht="24" customHeight="1" spans="1:14">
      <c r="A884" s="55"/>
      <c r="B884" s="55"/>
      <c r="C884" s="55"/>
      <c r="D884" s="76" t="s">
        <v>309</v>
      </c>
      <c r="E884" s="76"/>
      <c r="F884" s="76"/>
      <c r="G884" s="76"/>
      <c r="H884" s="75">
        <v>27</v>
      </c>
      <c r="I884" s="84"/>
      <c r="J884" s="84"/>
      <c r="K884" s="84"/>
      <c r="L884" s="84"/>
      <c r="M884" s="84"/>
      <c r="N884" s="84"/>
    </row>
    <row r="885" customFormat="1" ht="15" spans="1:14">
      <c r="A885" s="55"/>
      <c r="B885" s="55"/>
      <c r="C885" s="55"/>
      <c r="D885" s="55"/>
      <c r="E885" s="55"/>
      <c r="F885" s="55"/>
      <c r="G885" s="55"/>
      <c r="H885" s="55"/>
      <c r="I885" s="84"/>
      <c r="J885" s="84"/>
      <c r="K885" s="84"/>
      <c r="L885" s="84"/>
      <c r="M885" s="84"/>
      <c r="N885" s="84"/>
    </row>
    <row r="886" customFormat="1" ht="24" customHeight="1" spans="1:14">
      <c r="A886" s="55"/>
      <c r="B886" s="55"/>
      <c r="C886" s="55"/>
      <c r="D886" s="76" t="s">
        <v>310</v>
      </c>
      <c r="E886" s="76"/>
      <c r="F886" s="76"/>
      <c r="G886" s="76"/>
      <c r="H886" s="75">
        <f>I888+I890</f>
        <v>104</v>
      </c>
      <c r="I886" s="84"/>
      <c r="J886" s="84"/>
      <c r="K886" s="84"/>
      <c r="L886" s="84"/>
      <c r="M886" s="84"/>
      <c r="N886" s="84"/>
    </row>
    <row r="887" s="69" customFormat="1" ht="6" customHeight="1" spans="1:8">
      <c r="A887" s="55"/>
      <c r="B887" s="55"/>
      <c r="C887" s="55"/>
      <c r="D887" s="55"/>
      <c r="E887" s="55"/>
      <c r="F887" s="55"/>
      <c r="G887" s="55"/>
      <c r="H887" s="73"/>
    </row>
    <row r="888" s="69" customFormat="1" ht="24" customHeight="1" spans="1:9">
      <c r="A888" s="55"/>
      <c r="B888" s="55"/>
      <c r="C888" s="55"/>
      <c r="D888" s="55"/>
      <c r="E888" s="74" t="s">
        <v>311</v>
      </c>
      <c r="F888" s="74"/>
      <c r="G888" s="74"/>
      <c r="H888" s="74"/>
      <c r="I888" s="75">
        <v>50</v>
      </c>
    </row>
    <row r="889" s="69" customFormat="1" ht="6" customHeight="1" spans="1:8">
      <c r="A889" s="55"/>
      <c r="B889" s="55"/>
      <c r="C889" s="55"/>
      <c r="D889" s="55"/>
      <c r="E889" s="55"/>
      <c r="F889" s="55"/>
      <c r="G889" s="55"/>
      <c r="H889" s="73"/>
    </row>
    <row r="890" s="69" customFormat="1" ht="24" customHeight="1" spans="1:9">
      <c r="A890" s="55"/>
      <c r="B890" s="55"/>
      <c r="C890" s="55"/>
      <c r="D890" s="55"/>
      <c r="E890" s="74" t="s">
        <v>312</v>
      </c>
      <c r="F890" s="74"/>
      <c r="G890" s="74"/>
      <c r="H890" s="74"/>
      <c r="I890" s="75">
        <v>54</v>
      </c>
    </row>
    <row r="894" s="53" customFormat="1" ht="15" spans="1:9">
      <c r="A894" s="9" t="s">
        <v>26</v>
      </c>
      <c r="B894" s="32"/>
      <c r="C894" s="32"/>
      <c r="D894" s="64"/>
      <c r="E894" s="64"/>
      <c r="F894" s="64"/>
      <c r="G894" s="64"/>
      <c r="H894" s="64"/>
      <c r="I894" s="64"/>
    </row>
  </sheetData>
  <mergeCells count="359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E46:H46"/>
    <mergeCell ref="E48:H48"/>
    <mergeCell ref="E50:H50"/>
    <mergeCell ref="E52:H52"/>
    <mergeCell ref="D54:G54"/>
    <mergeCell ref="E56:H56"/>
    <mergeCell ref="E58:H58"/>
    <mergeCell ref="E60:H60"/>
    <mergeCell ref="E62:H62"/>
    <mergeCell ref="D64:G64"/>
    <mergeCell ref="D66:G66"/>
    <mergeCell ref="E68:H68"/>
    <mergeCell ref="E70:H70"/>
    <mergeCell ref="E72:H72"/>
    <mergeCell ref="E74:H74"/>
    <mergeCell ref="D80:G80"/>
    <mergeCell ref="D82:G82"/>
    <mergeCell ref="D84:G84"/>
    <mergeCell ref="D86:G86"/>
    <mergeCell ref="D92:G92"/>
    <mergeCell ref="D94:G94"/>
    <mergeCell ref="D96:G96"/>
    <mergeCell ref="D98:G98"/>
    <mergeCell ref="D104:G104"/>
    <mergeCell ref="D106:G106"/>
    <mergeCell ref="D108:G108"/>
    <mergeCell ref="D110:G110"/>
    <mergeCell ref="D116:G116"/>
    <mergeCell ref="D118:G118"/>
    <mergeCell ref="D120:G120"/>
    <mergeCell ref="D122:G122"/>
    <mergeCell ref="D128:G128"/>
    <mergeCell ref="D130:G130"/>
    <mergeCell ref="D132:G132"/>
    <mergeCell ref="D134:G134"/>
    <mergeCell ref="D140:G140"/>
    <mergeCell ref="D142:G142"/>
    <mergeCell ref="D144:G144"/>
    <mergeCell ref="D146:G146"/>
    <mergeCell ref="D152:G152"/>
    <mergeCell ref="D154:G154"/>
    <mergeCell ref="D156:G156"/>
    <mergeCell ref="D158:G158"/>
    <mergeCell ref="D164:G164"/>
    <mergeCell ref="D166:G166"/>
    <mergeCell ref="D168:G168"/>
    <mergeCell ref="D170:G170"/>
    <mergeCell ref="D176:G176"/>
    <mergeCell ref="D178:G178"/>
    <mergeCell ref="D180:G180"/>
    <mergeCell ref="D182:G182"/>
    <mergeCell ref="D188:G188"/>
    <mergeCell ref="D190:G190"/>
    <mergeCell ref="D192:G192"/>
    <mergeCell ref="D194:G194"/>
    <mergeCell ref="D200:G200"/>
    <mergeCell ref="D202:G202"/>
    <mergeCell ref="D204:G204"/>
    <mergeCell ref="D206:G206"/>
    <mergeCell ref="D212:G212"/>
    <mergeCell ref="D214:G214"/>
    <mergeCell ref="D216:G216"/>
    <mergeCell ref="D218:G218"/>
    <mergeCell ref="D224:G224"/>
    <mergeCell ref="D226:G226"/>
    <mergeCell ref="D228:G228"/>
    <mergeCell ref="D230:G230"/>
    <mergeCell ref="D236:G236"/>
    <mergeCell ref="D238:G238"/>
    <mergeCell ref="D240:G240"/>
    <mergeCell ref="D242:G242"/>
    <mergeCell ref="D248:G248"/>
    <mergeCell ref="D250:G250"/>
    <mergeCell ref="D252:G252"/>
    <mergeCell ref="D254:G254"/>
    <mergeCell ref="B257:N257"/>
    <mergeCell ref="D260:G260"/>
    <mergeCell ref="E262:H262"/>
    <mergeCell ref="E264:H264"/>
    <mergeCell ref="E266:H266"/>
    <mergeCell ref="E268:H268"/>
    <mergeCell ref="E270:H270"/>
    <mergeCell ref="E272:H272"/>
    <mergeCell ref="E274:H274"/>
    <mergeCell ref="E276:H276"/>
    <mergeCell ref="E278:H278"/>
    <mergeCell ref="D280:G280"/>
    <mergeCell ref="E282:H282"/>
    <mergeCell ref="E284:H284"/>
    <mergeCell ref="E286:H286"/>
    <mergeCell ref="E288:H288"/>
    <mergeCell ref="E290:H290"/>
    <mergeCell ref="E292:H292"/>
    <mergeCell ref="E294:H294"/>
    <mergeCell ref="E296:H296"/>
    <mergeCell ref="E298:H298"/>
    <mergeCell ref="D300:G300"/>
    <mergeCell ref="D302:G302"/>
    <mergeCell ref="E304:H304"/>
    <mergeCell ref="E306:H306"/>
    <mergeCell ref="E308:H308"/>
    <mergeCell ref="E310:H310"/>
    <mergeCell ref="E312:H312"/>
    <mergeCell ref="E314:H314"/>
    <mergeCell ref="E316:H316"/>
    <mergeCell ref="E318:H318"/>
    <mergeCell ref="E320:H320"/>
    <mergeCell ref="D326:G326"/>
    <mergeCell ref="D328:G328"/>
    <mergeCell ref="D330:G330"/>
    <mergeCell ref="D332:G332"/>
    <mergeCell ref="B335:N335"/>
    <mergeCell ref="D338:G338"/>
    <mergeCell ref="E340:H340"/>
    <mergeCell ref="E342:H342"/>
    <mergeCell ref="E344:H344"/>
    <mergeCell ref="E346:H346"/>
    <mergeCell ref="D348:G348"/>
    <mergeCell ref="E350:H350"/>
    <mergeCell ref="E352:H352"/>
    <mergeCell ref="E354:H354"/>
    <mergeCell ref="E356:H356"/>
    <mergeCell ref="D358:G358"/>
    <mergeCell ref="D360:G360"/>
    <mergeCell ref="E362:H362"/>
    <mergeCell ref="E364:H364"/>
    <mergeCell ref="E366:H366"/>
    <mergeCell ref="E368:H368"/>
    <mergeCell ref="B371:N371"/>
    <mergeCell ref="D374:G374"/>
    <mergeCell ref="E376:H376"/>
    <mergeCell ref="E378:H378"/>
    <mergeCell ref="E380:H380"/>
    <mergeCell ref="D382:G382"/>
    <mergeCell ref="E384:H384"/>
    <mergeCell ref="E386:H386"/>
    <mergeCell ref="E388:H388"/>
    <mergeCell ref="D390:G390"/>
    <mergeCell ref="D392:G392"/>
    <mergeCell ref="E394:H394"/>
    <mergeCell ref="E396:H396"/>
    <mergeCell ref="E398:H398"/>
    <mergeCell ref="D404:G404"/>
    <mergeCell ref="D406:G406"/>
    <mergeCell ref="D408:G408"/>
    <mergeCell ref="D410:G410"/>
    <mergeCell ref="D416:G416"/>
    <mergeCell ref="D418:G418"/>
    <mergeCell ref="D420:G420"/>
    <mergeCell ref="D422:G422"/>
    <mergeCell ref="D428:G428"/>
    <mergeCell ref="D430:G430"/>
    <mergeCell ref="D432:G432"/>
    <mergeCell ref="D434:G434"/>
    <mergeCell ref="D440:G440"/>
    <mergeCell ref="D442:G442"/>
    <mergeCell ref="D444:G444"/>
    <mergeCell ref="D446:G446"/>
    <mergeCell ref="D452:G452"/>
    <mergeCell ref="D454:G454"/>
    <mergeCell ref="D456:G456"/>
    <mergeCell ref="D458:G458"/>
    <mergeCell ref="D464:G464"/>
    <mergeCell ref="E466:H466"/>
    <mergeCell ref="E468:H468"/>
    <mergeCell ref="D470:G470"/>
    <mergeCell ref="E472:H472"/>
    <mergeCell ref="E474:H474"/>
    <mergeCell ref="D476:G476"/>
    <mergeCell ref="D478:G478"/>
    <mergeCell ref="E480:H480"/>
    <mergeCell ref="E482:H482"/>
    <mergeCell ref="D488:G488"/>
    <mergeCell ref="D490:G490"/>
    <mergeCell ref="D492:G492"/>
    <mergeCell ref="D494:G494"/>
    <mergeCell ref="D500:G500"/>
    <mergeCell ref="E502:H502"/>
    <mergeCell ref="E504:H504"/>
    <mergeCell ref="E506:H506"/>
    <mergeCell ref="E508:H508"/>
    <mergeCell ref="E510:H510"/>
    <mergeCell ref="E512:H512"/>
    <mergeCell ref="E514:H514"/>
    <mergeCell ref="E516:H516"/>
    <mergeCell ref="E518:H518"/>
    <mergeCell ref="E520:H520"/>
    <mergeCell ref="E522:H522"/>
    <mergeCell ref="E524:H524"/>
    <mergeCell ref="E526:H526"/>
    <mergeCell ref="E528:H528"/>
    <mergeCell ref="E530:H530"/>
    <mergeCell ref="E532:H532"/>
    <mergeCell ref="E534:H534"/>
    <mergeCell ref="E536:H536"/>
    <mergeCell ref="E538:H538"/>
    <mergeCell ref="E540:H540"/>
    <mergeCell ref="E542:H542"/>
    <mergeCell ref="E544:H544"/>
    <mergeCell ref="E546:H546"/>
    <mergeCell ref="E548:H548"/>
    <mergeCell ref="E550:H550"/>
    <mergeCell ref="E552:H552"/>
    <mergeCell ref="E554:H554"/>
    <mergeCell ref="E556:H556"/>
    <mergeCell ref="E558:H558"/>
    <mergeCell ref="E560:H560"/>
    <mergeCell ref="E562:H562"/>
    <mergeCell ref="E564:H564"/>
    <mergeCell ref="E566:H566"/>
    <mergeCell ref="E568:H568"/>
    <mergeCell ref="D570:G570"/>
    <mergeCell ref="E572:H572"/>
    <mergeCell ref="E574:H574"/>
    <mergeCell ref="E576:H576"/>
    <mergeCell ref="E578:H578"/>
    <mergeCell ref="E580:H580"/>
    <mergeCell ref="E582:H582"/>
    <mergeCell ref="E584:H584"/>
    <mergeCell ref="E586:H586"/>
    <mergeCell ref="E588:H588"/>
    <mergeCell ref="E590:H590"/>
    <mergeCell ref="E592:H592"/>
    <mergeCell ref="E594:H594"/>
    <mergeCell ref="E596:H596"/>
    <mergeCell ref="E598:H598"/>
    <mergeCell ref="E600:H600"/>
    <mergeCell ref="E602:H602"/>
    <mergeCell ref="E604:H604"/>
    <mergeCell ref="E606:H606"/>
    <mergeCell ref="E608:H608"/>
    <mergeCell ref="E610:H610"/>
    <mergeCell ref="E612:H612"/>
    <mergeCell ref="E614:H614"/>
    <mergeCell ref="E616:H616"/>
    <mergeCell ref="E618:H618"/>
    <mergeCell ref="E620:H620"/>
    <mergeCell ref="E622:H622"/>
    <mergeCell ref="E624:H624"/>
    <mergeCell ref="E626:H626"/>
    <mergeCell ref="E628:H628"/>
    <mergeCell ref="E630:H630"/>
    <mergeCell ref="E632:H632"/>
    <mergeCell ref="E634:H634"/>
    <mergeCell ref="E636:H636"/>
    <mergeCell ref="E638:H638"/>
    <mergeCell ref="D640:G640"/>
    <mergeCell ref="D642:G642"/>
    <mergeCell ref="E644:H644"/>
    <mergeCell ref="E646:H646"/>
    <mergeCell ref="E648:H648"/>
    <mergeCell ref="E650:H650"/>
    <mergeCell ref="E652:H652"/>
    <mergeCell ref="E654:H654"/>
    <mergeCell ref="E656:H656"/>
    <mergeCell ref="E658:H658"/>
    <mergeCell ref="E660:H660"/>
    <mergeCell ref="E662:H662"/>
    <mergeCell ref="E664:H664"/>
    <mergeCell ref="E666:H666"/>
    <mergeCell ref="E668:H668"/>
    <mergeCell ref="E670:H670"/>
    <mergeCell ref="E672:H672"/>
    <mergeCell ref="E674:H674"/>
    <mergeCell ref="E676:H676"/>
    <mergeCell ref="E678:H678"/>
    <mergeCell ref="E680:H680"/>
    <mergeCell ref="E682:H682"/>
    <mergeCell ref="E684:H684"/>
    <mergeCell ref="E686:H686"/>
    <mergeCell ref="E688:H688"/>
    <mergeCell ref="E690:H690"/>
    <mergeCell ref="E692:H692"/>
    <mergeCell ref="E694:H694"/>
    <mergeCell ref="E696:H696"/>
    <mergeCell ref="E698:H698"/>
    <mergeCell ref="E700:H700"/>
    <mergeCell ref="E702:H702"/>
    <mergeCell ref="E704:H704"/>
    <mergeCell ref="E706:H706"/>
    <mergeCell ref="E708:H708"/>
    <mergeCell ref="E710:H710"/>
    <mergeCell ref="D716:G716"/>
    <mergeCell ref="D718:G718"/>
    <mergeCell ref="D720:G720"/>
    <mergeCell ref="D722:G722"/>
    <mergeCell ref="D728:G728"/>
    <mergeCell ref="D730:G730"/>
    <mergeCell ref="D732:G732"/>
    <mergeCell ref="D734:G734"/>
    <mergeCell ref="D740:G740"/>
    <mergeCell ref="D742:G742"/>
    <mergeCell ref="D744:G744"/>
    <mergeCell ref="D746:G746"/>
    <mergeCell ref="D752:G752"/>
    <mergeCell ref="D754:G754"/>
    <mergeCell ref="D756:G756"/>
    <mergeCell ref="D758:G758"/>
    <mergeCell ref="D764:G764"/>
    <mergeCell ref="D766:G766"/>
    <mergeCell ref="D768:G768"/>
    <mergeCell ref="D770:G770"/>
    <mergeCell ref="D776:G776"/>
    <mergeCell ref="D778:G778"/>
    <mergeCell ref="D780:G780"/>
    <mergeCell ref="D782:G782"/>
    <mergeCell ref="D788:G788"/>
    <mergeCell ref="E790:H790"/>
    <mergeCell ref="E792:H792"/>
    <mergeCell ref="D794:G794"/>
    <mergeCell ref="E796:H796"/>
    <mergeCell ref="E798:H798"/>
    <mergeCell ref="D800:G800"/>
    <mergeCell ref="D802:G802"/>
    <mergeCell ref="E804:H804"/>
    <mergeCell ref="E806:H806"/>
    <mergeCell ref="D812:G812"/>
    <mergeCell ref="D814:G814"/>
    <mergeCell ref="D816:G816"/>
    <mergeCell ref="D818:G818"/>
    <mergeCell ref="D824:G824"/>
    <mergeCell ref="D826:G826"/>
    <mergeCell ref="D828:G828"/>
    <mergeCell ref="D830:G830"/>
    <mergeCell ref="D836:G836"/>
    <mergeCell ref="D838:G838"/>
    <mergeCell ref="D840:G840"/>
    <mergeCell ref="D842:G842"/>
    <mergeCell ref="D848:G848"/>
    <mergeCell ref="D850:G850"/>
    <mergeCell ref="D852:G852"/>
    <mergeCell ref="D854:G854"/>
    <mergeCell ref="D860:G860"/>
    <mergeCell ref="D862:G862"/>
    <mergeCell ref="D864:G864"/>
    <mergeCell ref="D866:G866"/>
    <mergeCell ref="D872:G872"/>
    <mergeCell ref="E874:H874"/>
    <mergeCell ref="E876:H876"/>
    <mergeCell ref="D878:G878"/>
    <mergeCell ref="E880:H880"/>
    <mergeCell ref="E882:H882"/>
    <mergeCell ref="D884:G884"/>
    <mergeCell ref="D886:G886"/>
    <mergeCell ref="E888:H888"/>
    <mergeCell ref="E890:H890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showGridLines="0" topLeftCell="A142" workbookViewId="0">
      <selection activeCell="A149" sqref="A149"/>
    </sheetView>
  </sheetViews>
  <sheetFormatPr defaultColWidth="9.14285714285714" defaultRowHeight="12.75"/>
  <cols>
    <col min="1" max="4" width="9.14285714285714" style="38"/>
    <col min="5" max="5" width="17.1428571428571" style="38" customWidth="1"/>
    <col min="6" max="6" width="9.28571428571429" style="38" customWidth="1"/>
    <col min="7" max="9" width="9.14285714285714" style="38"/>
    <col min="10" max="16384" width="9.14285714285714" style="44"/>
  </cols>
  <sheetData>
    <row r="1" s="43" customFormat="1" ht="15" customHeight="1" spans="1:9">
      <c r="A1" s="37" t="s">
        <v>48</v>
      </c>
      <c r="B1" s="37" t="s">
        <v>8</v>
      </c>
      <c r="C1" s="37"/>
      <c r="D1" s="37"/>
      <c r="E1" s="37"/>
      <c r="F1" s="37"/>
      <c r="G1" s="37"/>
      <c r="H1" s="37"/>
      <c r="I1" s="37"/>
    </row>
    <row r="2" s="43" customFormat="1" ht="15" customHeight="1" spans="1:9">
      <c r="A2" s="37" t="s">
        <v>313</v>
      </c>
      <c r="B2" s="37"/>
      <c r="C2" s="37"/>
      <c r="D2" s="37"/>
      <c r="E2" s="37"/>
      <c r="F2" s="37"/>
      <c r="G2" s="37"/>
      <c r="H2" s="37"/>
      <c r="I2" s="37"/>
    </row>
    <row r="3" s="43" customFormat="1" ht="15" customHeight="1" spans="1:9">
      <c r="A3" s="37"/>
      <c r="B3" s="37"/>
      <c r="C3" s="37"/>
      <c r="D3" s="37"/>
      <c r="E3" s="37"/>
      <c r="F3" s="37"/>
      <c r="G3" s="37"/>
      <c r="H3" s="37"/>
      <c r="I3" s="37"/>
    </row>
    <row r="4" s="43" customFormat="1" ht="15" customHeight="1" spans="1:9">
      <c r="A4" s="37"/>
      <c r="B4" s="37"/>
      <c r="C4" s="37"/>
      <c r="D4" s="37"/>
      <c r="E4" s="37"/>
      <c r="F4" s="37"/>
      <c r="G4" s="37"/>
      <c r="H4" s="37"/>
      <c r="I4" s="37"/>
    </row>
    <row r="5" s="43" customFormat="1" ht="15" customHeight="1" spans="1:9">
      <c r="A5" s="37" t="s">
        <v>50</v>
      </c>
      <c r="B5" s="38" t="s">
        <v>314</v>
      </c>
      <c r="C5" s="37"/>
      <c r="D5" s="37"/>
      <c r="E5" s="37"/>
      <c r="F5" s="37"/>
      <c r="G5" s="37"/>
      <c r="H5" s="37"/>
      <c r="I5" s="37"/>
    </row>
    <row r="6" spans="1:2">
      <c r="A6" s="37" t="s">
        <v>52</v>
      </c>
      <c r="B6" s="39">
        <v>60031</v>
      </c>
    </row>
    <row r="7" spans="4:8">
      <c r="D7" s="40" t="s">
        <v>53</v>
      </c>
      <c r="E7" s="40"/>
      <c r="F7" s="40"/>
      <c r="G7" s="40"/>
      <c r="H7" s="41">
        <v>88</v>
      </c>
    </row>
    <row r="8" spans="8:8">
      <c r="H8" s="42"/>
    </row>
    <row r="9" spans="4:8">
      <c r="D9" s="40" t="s">
        <v>54</v>
      </c>
      <c r="E9" s="40"/>
      <c r="F9" s="40"/>
      <c r="G9" s="40"/>
      <c r="H9" s="41">
        <v>182</v>
      </c>
    </row>
    <row r="11" spans="4:8">
      <c r="D11" s="40" t="s">
        <v>55</v>
      </c>
      <c r="E11" s="40"/>
      <c r="F11" s="40"/>
      <c r="G11" s="40"/>
      <c r="H11" s="41">
        <v>134</v>
      </c>
    </row>
    <row r="13" spans="4:8">
      <c r="D13" s="40" t="s">
        <v>56</v>
      </c>
      <c r="E13" s="40"/>
      <c r="F13" s="40"/>
      <c r="G13" s="40"/>
      <c r="H13" s="41">
        <f>697+2</f>
        <v>699</v>
      </c>
    </row>
    <row r="16" spans="1:6">
      <c r="A16" s="37" t="s">
        <v>50</v>
      </c>
      <c r="B16" s="38" t="s">
        <v>315</v>
      </c>
      <c r="C16" s="37"/>
      <c r="D16" s="37"/>
      <c r="E16" s="37"/>
      <c r="F16" s="37"/>
    </row>
    <row r="17" spans="1:2">
      <c r="A17" s="37" t="s">
        <v>52</v>
      </c>
      <c r="B17" s="39">
        <v>60032</v>
      </c>
    </row>
    <row r="18" spans="4:8">
      <c r="D18" s="40" t="s">
        <v>53</v>
      </c>
      <c r="E18" s="40"/>
      <c r="F18" s="40"/>
      <c r="G18" s="40"/>
      <c r="H18" s="41">
        <v>72</v>
      </c>
    </row>
    <row r="19" spans="8:8">
      <c r="H19" s="42"/>
    </row>
    <row r="20" spans="4:8">
      <c r="D20" s="40" t="s">
        <v>54</v>
      </c>
      <c r="E20" s="40"/>
      <c r="F20" s="40"/>
      <c r="G20" s="40"/>
      <c r="H20" s="41">
        <v>105</v>
      </c>
    </row>
    <row r="22" spans="4:8">
      <c r="D22" s="40" t="s">
        <v>55</v>
      </c>
      <c r="E22" s="40"/>
      <c r="F22" s="40"/>
      <c r="G22" s="40"/>
      <c r="H22" s="41">
        <v>78</v>
      </c>
    </row>
    <row r="24" spans="4:8">
      <c r="D24" s="40" t="s">
        <v>56</v>
      </c>
      <c r="E24" s="40"/>
      <c r="F24" s="40"/>
      <c r="G24" s="40"/>
      <c r="H24" s="41">
        <f>281+1</f>
        <v>282</v>
      </c>
    </row>
    <row r="27" spans="1:6">
      <c r="A27" s="37" t="s">
        <v>50</v>
      </c>
      <c r="B27" s="38" t="s">
        <v>316</v>
      </c>
      <c r="C27" s="37"/>
      <c r="D27" s="37"/>
      <c r="E27" s="37"/>
      <c r="F27" s="37"/>
    </row>
    <row r="28" spans="1:2">
      <c r="A28" s="37" t="s">
        <v>52</v>
      </c>
      <c r="B28" s="39">
        <v>60033</v>
      </c>
    </row>
    <row r="29" spans="4:8">
      <c r="D29" s="40" t="s">
        <v>53</v>
      </c>
      <c r="E29" s="40"/>
      <c r="F29" s="40"/>
      <c r="G29" s="40"/>
      <c r="H29" s="41">
        <v>17</v>
      </c>
    </row>
    <row r="30" spans="8:8">
      <c r="H30" s="42"/>
    </row>
    <row r="31" spans="4:8">
      <c r="D31" s="40" t="s">
        <v>54</v>
      </c>
      <c r="E31" s="40"/>
      <c r="F31" s="40"/>
      <c r="G31" s="40"/>
      <c r="H31" s="41">
        <v>31</v>
      </c>
    </row>
    <row r="33" spans="4:8">
      <c r="D33" s="40" t="s">
        <v>55</v>
      </c>
      <c r="E33" s="40"/>
      <c r="F33" s="40"/>
      <c r="G33" s="40"/>
      <c r="H33" s="41">
        <v>11</v>
      </c>
    </row>
    <row r="35" spans="4:8">
      <c r="D35" s="40" t="s">
        <v>56</v>
      </c>
      <c r="E35" s="40"/>
      <c r="F35" s="40"/>
      <c r="G35" s="40"/>
      <c r="H35" s="41">
        <f>99+1</f>
        <v>100</v>
      </c>
    </row>
    <row r="38" spans="1:6">
      <c r="A38" s="37" t="s">
        <v>50</v>
      </c>
      <c r="B38" s="38" t="s">
        <v>317</v>
      </c>
      <c r="C38" s="37"/>
      <c r="D38" s="37"/>
      <c r="E38" s="37"/>
      <c r="F38" s="37"/>
    </row>
    <row r="39" spans="1:2">
      <c r="A39" s="37" t="s">
        <v>52</v>
      </c>
      <c r="B39" s="39">
        <v>22461</v>
      </c>
    </row>
    <row r="40" spans="4:8">
      <c r="D40" s="40" t="s">
        <v>53</v>
      </c>
      <c r="E40" s="40"/>
      <c r="F40" s="40"/>
      <c r="G40" s="40"/>
      <c r="H40" s="41">
        <v>2</v>
      </c>
    </row>
    <row r="41" spans="8:8">
      <c r="H41" s="42"/>
    </row>
    <row r="42" spans="4:8">
      <c r="D42" s="40" t="s">
        <v>54</v>
      </c>
      <c r="E42" s="40"/>
      <c r="F42" s="40"/>
      <c r="G42" s="40"/>
      <c r="H42" s="41">
        <v>7</v>
      </c>
    </row>
    <row r="44" spans="4:8">
      <c r="D44" s="40" t="s">
        <v>55</v>
      </c>
      <c r="E44" s="40"/>
      <c r="F44" s="40"/>
      <c r="G44" s="40"/>
      <c r="H44" s="41">
        <v>5</v>
      </c>
    </row>
    <row r="46" spans="4:8">
      <c r="D46" s="40" t="s">
        <v>56</v>
      </c>
      <c r="E46" s="40"/>
      <c r="F46" s="40"/>
      <c r="G46" s="40"/>
      <c r="H46" s="41">
        <f>13+1</f>
        <v>14</v>
      </c>
    </row>
    <row r="49" spans="1:6">
      <c r="A49" s="37" t="s">
        <v>50</v>
      </c>
      <c r="B49" s="38" t="s">
        <v>318</v>
      </c>
      <c r="C49" s="37"/>
      <c r="D49" s="37"/>
      <c r="E49" s="37"/>
      <c r="F49" s="37"/>
    </row>
    <row r="50" spans="1:2">
      <c r="A50" s="37" t="s">
        <v>52</v>
      </c>
      <c r="B50" s="39">
        <v>1134</v>
      </c>
    </row>
    <row r="51" spans="4:8">
      <c r="D51" s="40" t="s">
        <v>53</v>
      </c>
      <c r="E51" s="40"/>
      <c r="F51" s="40"/>
      <c r="G51" s="40"/>
      <c r="H51" s="41">
        <v>4</v>
      </c>
    </row>
    <row r="52" spans="8:8">
      <c r="H52" s="42"/>
    </row>
    <row r="53" spans="4:8">
      <c r="D53" s="40" t="s">
        <v>54</v>
      </c>
      <c r="E53" s="40"/>
      <c r="F53" s="40"/>
      <c r="G53" s="40"/>
      <c r="H53" s="41">
        <v>8</v>
      </c>
    </row>
    <row r="55" spans="4:8">
      <c r="D55" s="40" t="s">
        <v>55</v>
      </c>
      <c r="E55" s="40"/>
      <c r="F55" s="40"/>
      <c r="G55" s="40"/>
      <c r="H55" s="41">
        <v>5</v>
      </c>
    </row>
    <row r="57" spans="4:8">
      <c r="D57" s="40" t="s">
        <v>56</v>
      </c>
      <c r="E57" s="40"/>
      <c r="F57" s="40"/>
      <c r="G57" s="40"/>
      <c r="H57" s="41">
        <v>28</v>
      </c>
    </row>
    <row r="60" spans="1:6">
      <c r="A60" s="37" t="s">
        <v>50</v>
      </c>
      <c r="B60" s="38" t="s">
        <v>319</v>
      </c>
      <c r="C60" s="37"/>
      <c r="D60" s="37"/>
      <c r="E60" s="37"/>
      <c r="F60" s="37"/>
    </row>
    <row r="61" spans="1:2">
      <c r="A61" s="37" t="s">
        <v>52</v>
      </c>
      <c r="B61" s="39">
        <v>61129</v>
      </c>
    </row>
    <row r="62" spans="4:8">
      <c r="D62" s="40" t="s">
        <v>53</v>
      </c>
      <c r="E62" s="40"/>
      <c r="F62" s="40"/>
      <c r="G62" s="40"/>
      <c r="H62" s="41">
        <v>10</v>
      </c>
    </row>
    <row r="63" spans="8:8">
      <c r="H63" s="42"/>
    </row>
    <row r="64" spans="4:8">
      <c r="D64" s="40" t="s">
        <v>54</v>
      </c>
      <c r="E64" s="40"/>
      <c r="F64" s="40"/>
      <c r="G64" s="40"/>
      <c r="H64" s="41">
        <v>1</v>
      </c>
    </row>
    <row r="66" spans="4:8">
      <c r="D66" s="40" t="s">
        <v>55</v>
      </c>
      <c r="E66" s="40"/>
      <c r="F66" s="40"/>
      <c r="G66" s="40"/>
      <c r="H66" s="41">
        <v>1</v>
      </c>
    </row>
    <row r="68" spans="4:8">
      <c r="D68" s="40" t="s">
        <v>56</v>
      </c>
      <c r="E68" s="40"/>
      <c r="F68" s="40"/>
      <c r="G68" s="40"/>
      <c r="H68" s="41">
        <v>1</v>
      </c>
    </row>
    <row r="71" spans="1:6">
      <c r="A71" s="37" t="s">
        <v>50</v>
      </c>
      <c r="B71" s="38" t="s">
        <v>320</v>
      </c>
      <c r="C71" s="37"/>
      <c r="D71" s="37"/>
      <c r="E71" s="37"/>
      <c r="F71" s="37"/>
    </row>
    <row r="72" spans="1:2">
      <c r="A72" s="37" t="s">
        <v>52</v>
      </c>
      <c r="B72" s="39">
        <v>61130</v>
      </c>
    </row>
    <row r="73" spans="4:8">
      <c r="D73" s="40" t="s">
        <v>53</v>
      </c>
      <c r="E73" s="40"/>
      <c r="F73" s="40"/>
      <c r="G73" s="40"/>
      <c r="H73" s="41">
        <v>9</v>
      </c>
    </row>
    <row r="74" spans="8:8">
      <c r="H74" s="42"/>
    </row>
    <row r="75" spans="4:8">
      <c r="D75" s="40" t="s">
        <v>54</v>
      </c>
      <c r="E75" s="40"/>
      <c r="F75" s="40"/>
      <c r="G75" s="40"/>
      <c r="H75" s="41">
        <v>3</v>
      </c>
    </row>
    <row r="77" spans="4:8">
      <c r="D77" s="40" t="s">
        <v>55</v>
      </c>
      <c r="E77" s="40"/>
      <c r="F77" s="40"/>
      <c r="G77" s="40"/>
      <c r="H77" s="41">
        <v>1</v>
      </c>
    </row>
    <row r="79" spans="4:8">
      <c r="D79" s="40" t="s">
        <v>56</v>
      </c>
      <c r="E79" s="40"/>
      <c r="F79" s="40"/>
      <c r="G79" s="40"/>
      <c r="H79" s="41">
        <v>3</v>
      </c>
    </row>
    <row r="82" spans="1:6">
      <c r="A82" s="37" t="s">
        <v>50</v>
      </c>
      <c r="B82" s="38" t="s">
        <v>321</v>
      </c>
      <c r="C82" s="37"/>
      <c r="D82" s="37"/>
      <c r="E82" s="37"/>
      <c r="F82" s="37"/>
    </row>
    <row r="83" spans="1:2">
      <c r="A83" s="37" t="s">
        <v>52</v>
      </c>
      <c r="B83" s="135" t="s">
        <v>322</v>
      </c>
    </row>
    <row r="84" spans="4:8">
      <c r="D84" s="40" t="s">
        <v>53</v>
      </c>
      <c r="E84" s="40"/>
      <c r="F84" s="40"/>
      <c r="G84" s="40"/>
      <c r="H84" s="41">
        <v>4</v>
      </c>
    </row>
    <row r="85" spans="8:8">
      <c r="H85" s="42"/>
    </row>
    <row r="86" spans="4:8">
      <c r="D86" s="40" t="s">
        <v>54</v>
      </c>
      <c r="E86" s="40"/>
      <c r="F86" s="40"/>
      <c r="G86" s="40"/>
      <c r="H86" s="41">
        <v>0</v>
      </c>
    </row>
    <row r="88" spans="4:8">
      <c r="D88" s="40" t="s">
        <v>55</v>
      </c>
      <c r="E88" s="40"/>
      <c r="F88" s="40"/>
      <c r="G88" s="40"/>
      <c r="H88" s="41">
        <v>0</v>
      </c>
    </row>
    <row r="90" spans="4:8">
      <c r="D90" s="40" t="s">
        <v>56</v>
      </c>
      <c r="E90" s="40"/>
      <c r="F90" s="40"/>
      <c r="G90" s="40"/>
      <c r="H90" s="41">
        <v>0</v>
      </c>
    </row>
    <row r="93" spans="1:6">
      <c r="A93" s="37" t="s">
        <v>50</v>
      </c>
      <c r="B93" s="38" t="s">
        <v>323</v>
      </c>
      <c r="C93" s="37"/>
      <c r="D93" s="37"/>
      <c r="E93" s="37"/>
      <c r="F93" s="37"/>
    </row>
    <row r="94" spans="1:2">
      <c r="A94" s="37" t="s">
        <v>52</v>
      </c>
      <c r="B94" s="39">
        <v>61132</v>
      </c>
    </row>
    <row r="95" spans="4:8">
      <c r="D95" s="40" t="s">
        <v>53</v>
      </c>
      <c r="E95" s="40"/>
      <c r="F95" s="40"/>
      <c r="G95" s="40"/>
      <c r="H95" s="41">
        <v>9</v>
      </c>
    </row>
    <row r="96" spans="8:8">
      <c r="H96" s="42"/>
    </row>
    <row r="97" spans="4:8">
      <c r="D97" s="40" t="s">
        <v>54</v>
      </c>
      <c r="E97" s="40"/>
      <c r="F97" s="40"/>
      <c r="G97" s="40"/>
      <c r="H97" s="41">
        <v>4</v>
      </c>
    </row>
    <row r="99" spans="4:8">
      <c r="D99" s="40" t="s">
        <v>55</v>
      </c>
      <c r="E99" s="40"/>
      <c r="F99" s="40"/>
      <c r="G99" s="40"/>
      <c r="H99" s="41">
        <v>4</v>
      </c>
    </row>
    <row r="101" spans="4:8">
      <c r="D101" s="40" t="s">
        <v>56</v>
      </c>
      <c r="E101" s="40"/>
      <c r="F101" s="40"/>
      <c r="G101" s="40"/>
      <c r="H101" s="41">
        <f>14+1</f>
        <v>15</v>
      </c>
    </row>
    <row r="104" spans="1:6">
      <c r="A104" s="37" t="s">
        <v>50</v>
      </c>
      <c r="B104" s="38" t="s">
        <v>324</v>
      </c>
      <c r="C104" s="37"/>
      <c r="D104" s="37"/>
      <c r="E104" s="37"/>
      <c r="F104" s="37"/>
    </row>
    <row r="105" spans="1:2">
      <c r="A105" s="37" t="s">
        <v>52</v>
      </c>
      <c r="B105" s="39">
        <v>60030</v>
      </c>
    </row>
    <row r="106" spans="4:8">
      <c r="D106" s="40" t="s">
        <v>53</v>
      </c>
      <c r="E106" s="40"/>
      <c r="F106" s="40"/>
      <c r="G106" s="40"/>
      <c r="H106" s="41">
        <v>62</v>
      </c>
    </row>
    <row r="107" spans="8:8">
      <c r="H107" s="42"/>
    </row>
    <row r="108" spans="4:8">
      <c r="D108" s="40" t="s">
        <v>54</v>
      </c>
      <c r="E108" s="40"/>
      <c r="F108" s="40"/>
      <c r="G108" s="40"/>
      <c r="H108" s="41">
        <v>125</v>
      </c>
    </row>
    <row r="110" spans="4:8">
      <c r="D110" s="40" t="s">
        <v>55</v>
      </c>
      <c r="E110" s="40"/>
      <c r="F110" s="40"/>
      <c r="G110" s="40"/>
      <c r="H110" s="41">
        <v>71</v>
      </c>
    </row>
    <row r="112" spans="4:8">
      <c r="D112" s="40" t="s">
        <v>56</v>
      </c>
      <c r="E112" s="40"/>
      <c r="F112" s="40"/>
      <c r="G112" s="40"/>
      <c r="H112" s="41">
        <f>692+5</f>
        <v>697</v>
      </c>
    </row>
    <row r="115" spans="1:6">
      <c r="A115" s="37" t="s">
        <v>50</v>
      </c>
      <c r="B115" s="38" t="s">
        <v>325</v>
      </c>
      <c r="C115" s="37"/>
      <c r="D115" s="37"/>
      <c r="E115" s="37"/>
      <c r="F115" s="37"/>
    </row>
    <row r="116" spans="1:2">
      <c r="A116" s="37" t="s">
        <v>52</v>
      </c>
      <c r="B116" s="39">
        <v>61127</v>
      </c>
    </row>
    <row r="117" spans="4:8">
      <c r="D117" s="40" t="s">
        <v>53</v>
      </c>
      <c r="E117" s="40"/>
      <c r="F117" s="40"/>
      <c r="G117" s="40"/>
      <c r="H117" s="41">
        <v>10</v>
      </c>
    </row>
    <row r="118" spans="8:8">
      <c r="H118" s="42"/>
    </row>
    <row r="119" spans="4:8">
      <c r="D119" s="40" t="s">
        <v>54</v>
      </c>
      <c r="E119" s="40"/>
      <c r="F119" s="40"/>
      <c r="G119" s="40"/>
      <c r="H119" s="41">
        <v>16</v>
      </c>
    </row>
    <row r="121" spans="4:8">
      <c r="D121" s="40" t="s">
        <v>55</v>
      </c>
      <c r="E121" s="40"/>
      <c r="F121" s="40"/>
      <c r="G121" s="40"/>
      <c r="H121" s="41">
        <v>5</v>
      </c>
    </row>
    <row r="123" spans="4:8">
      <c r="D123" s="40" t="s">
        <v>56</v>
      </c>
      <c r="E123" s="40"/>
      <c r="F123" s="40"/>
      <c r="G123" s="40"/>
      <c r="H123" s="41">
        <v>16</v>
      </c>
    </row>
    <row r="126" spans="1:6">
      <c r="A126" s="37" t="s">
        <v>50</v>
      </c>
      <c r="B126" s="38" t="s">
        <v>326</v>
      </c>
      <c r="C126" s="37"/>
      <c r="D126" s="37"/>
      <c r="E126" s="37"/>
      <c r="F126" s="37"/>
    </row>
    <row r="127" spans="1:2">
      <c r="A127" s="37" t="s">
        <v>52</v>
      </c>
      <c r="B127" s="39">
        <v>61128</v>
      </c>
    </row>
    <row r="128" spans="4:8">
      <c r="D128" s="40" t="s">
        <v>53</v>
      </c>
      <c r="E128" s="40"/>
      <c r="F128" s="40"/>
      <c r="G128" s="40"/>
      <c r="H128" s="41">
        <v>9</v>
      </c>
    </row>
    <row r="129" spans="8:8">
      <c r="H129" s="42"/>
    </row>
    <row r="130" spans="4:8">
      <c r="D130" s="40" t="s">
        <v>54</v>
      </c>
      <c r="E130" s="40"/>
      <c r="F130" s="40"/>
      <c r="G130" s="40"/>
      <c r="H130" s="41">
        <v>6</v>
      </c>
    </row>
    <row r="132" spans="4:8">
      <c r="D132" s="40" t="s">
        <v>55</v>
      </c>
      <c r="E132" s="40"/>
      <c r="F132" s="40"/>
      <c r="G132" s="40"/>
      <c r="H132" s="41">
        <v>2</v>
      </c>
    </row>
    <row r="134" spans="4:8">
      <c r="D134" s="40" t="s">
        <v>56</v>
      </c>
      <c r="E134" s="40"/>
      <c r="F134" s="40"/>
      <c r="G134" s="40"/>
      <c r="H134" s="41">
        <v>6</v>
      </c>
    </row>
    <row r="137" spans="1:6">
      <c r="A137" s="37" t="s">
        <v>50</v>
      </c>
      <c r="B137" s="38" t="s">
        <v>327</v>
      </c>
      <c r="C137" s="37"/>
      <c r="D137" s="37"/>
      <c r="E137" s="37"/>
      <c r="F137" s="37"/>
    </row>
    <row r="138" spans="1:2">
      <c r="A138" s="37" t="s">
        <v>52</v>
      </c>
      <c r="B138" s="135" t="s">
        <v>328</v>
      </c>
    </row>
    <row r="139" spans="4:8">
      <c r="D139" s="40" t="s">
        <v>53</v>
      </c>
      <c r="E139" s="40"/>
      <c r="F139" s="40"/>
      <c r="G139" s="40"/>
      <c r="H139" s="41">
        <v>10</v>
      </c>
    </row>
    <row r="140" spans="8:8">
      <c r="H140" s="42"/>
    </row>
    <row r="141" spans="4:8">
      <c r="D141" s="40" t="s">
        <v>54</v>
      </c>
      <c r="E141" s="40"/>
      <c r="F141" s="40"/>
      <c r="G141" s="40"/>
      <c r="H141" s="41">
        <v>98</v>
      </c>
    </row>
    <row r="143" spans="4:8">
      <c r="D143" s="40" t="s">
        <v>55</v>
      </c>
      <c r="E143" s="40"/>
      <c r="F143" s="40"/>
      <c r="G143" s="40"/>
      <c r="H143" s="41">
        <v>71</v>
      </c>
    </row>
    <row r="145" spans="4:8">
      <c r="D145" s="40" t="s">
        <v>56</v>
      </c>
      <c r="E145" s="40"/>
      <c r="F145" s="40"/>
      <c r="G145" s="40"/>
      <c r="H145" s="41">
        <f>192+1</f>
        <v>193</v>
      </c>
    </row>
    <row r="149" s="50" customFormat="1" ht="15" spans="1:9">
      <c r="A149" s="9" t="s">
        <v>26</v>
      </c>
      <c r="B149" s="32"/>
      <c r="C149" s="32"/>
      <c r="D149" s="49"/>
      <c r="E149" s="49"/>
      <c r="F149" s="49"/>
      <c r="G149" s="49"/>
      <c r="H149" s="49"/>
      <c r="I149" s="49"/>
    </row>
  </sheetData>
  <mergeCells count="52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  <mergeCell ref="D62:G62"/>
    <mergeCell ref="D64:G64"/>
    <mergeCell ref="D66:G66"/>
    <mergeCell ref="D68:G68"/>
    <mergeCell ref="D73:G73"/>
    <mergeCell ref="D75:G75"/>
    <mergeCell ref="D77:G77"/>
    <mergeCell ref="D79:G79"/>
    <mergeCell ref="D84:G84"/>
    <mergeCell ref="D86:G86"/>
    <mergeCell ref="D88:G88"/>
    <mergeCell ref="D90:G90"/>
    <mergeCell ref="D95:G95"/>
    <mergeCell ref="D97:G97"/>
    <mergeCell ref="D99:G99"/>
    <mergeCell ref="D101:G101"/>
    <mergeCell ref="D106:G106"/>
    <mergeCell ref="D108:G108"/>
    <mergeCell ref="D110:G110"/>
    <mergeCell ref="D112:G112"/>
    <mergeCell ref="D117:G117"/>
    <mergeCell ref="D119:G119"/>
    <mergeCell ref="D121:G121"/>
    <mergeCell ref="D123:G123"/>
    <mergeCell ref="D128:G128"/>
    <mergeCell ref="D130:G130"/>
    <mergeCell ref="D132:G132"/>
    <mergeCell ref="D134:G134"/>
    <mergeCell ref="D139:G139"/>
    <mergeCell ref="D141:G141"/>
    <mergeCell ref="D143:G143"/>
    <mergeCell ref="D145:G14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selection activeCell="A16" sqref="A16"/>
    </sheetView>
  </sheetViews>
  <sheetFormatPr defaultColWidth="9.14285714285714" defaultRowHeight="12.75"/>
  <cols>
    <col min="1" max="4" width="9.14285714285714" style="38"/>
    <col min="5" max="5" width="17.1428571428571" style="38" customWidth="1"/>
    <col min="6" max="6" width="9.28571428571429" style="38" customWidth="1"/>
    <col min="7" max="9" width="9.14285714285714" style="38"/>
    <col min="10" max="16384" width="9.14285714285714" style="44"/>
  </cols>
  <sheetData>
    <row r="1" s="43" customFormat="1" ht="15" customHeight="1" spans="1:9">
      <c r="A1" s="37" t="s">
        <v>48</v>
      </c>
      <c r="B1" s="37" t="s">
        <v>11</v>
      </c>
      <c r="C1" s="37"/>
      <c r="D1" s="37"/>
      <c r="E1" s="37"/>
      <c r="F1" s="37"/>
      <c r="G1" s="37"/>
      <c r="H1" s="37"/>
      <c r="I1" s="37"/>
    </row>
    <row r="2" s="43" customFormat="1" ht="15" customHeight="1" spans="1:9">
      <c r="A2" s="37" t="s">
        <v>329</v>
      </c>
      <c r="B2" s="37"/>
      <c r="C2" s="37"/>
      <c r="D2" s="37"/>
      <c r="E2" s="37"/>
      <c r="F2" s="37"/>
      <c r="G2" s="37"/>
      <c r="H2" s="37"/>
      <c r="I2" s="37"/>
    </row>
    <row r="3" s="43" customFormat="1" ht="15" customHeight="1" spans="1:9">
      <c r="A3" s="37"/>
      <c r="B3" s="37"/>
      <c r="C3" s="37"/>
      <c r="D3" s="37"/>
      <c r="E3" s="37"/>
      <c r="F3" s="37"/>
      <c r="G3" s="37"/>
      <c r="H3" s="37"/>
      <c r="I3" s="37"/>
    </row>
    <row r="4" s="43" customFormat="1" ht="15" customHeight="1" spans="1:9">
      <c r="A4" s="37"/>
      <c r="B4" s="37"/>
      <c r="C4" s="37"/>
      <c r="D4" s="37"/>
      <c r="E4" s="37"/>
      <c r="F4" s="37"/>
      <c r="G4" s="37"/>
      <c r="H4" s="37"/>
      <c r="I4" s="37"/>
    </row>
    <row r="5" s="43" customFormat="1" ht="15" customHeight="1" spans="1:9">
      <c r="A5" s="37" t="s">
        <v>50</v>
      </c>
      <c r="B5" s="38" t="s">
        <v>13</v>
      </c>
      <c r="C5" s="37"/>
      <c r="D5" s="37"/>
      <c r="E5" s="37"/>
      <c r="F5" s="37"/>
      <c r="G5" s="37"/>
      <c r="H5" s="37"/>
      <c r="I5" s="37"/>
    </row>
    <row r="6" spans="1:2">
      <c r="A6" s="37" t="s">
        <v>52</v>
      </c>
      <c r="B6" s="39">
        <v>20001</v>
      </c>
    </row>
    <row r="7" spans="4:8">
      <c r="D7" s="40" t="s">
        <v>53</v>
      </c>
      <c r="E7" s="40"/>
      <c r="F7" s="40"/>
      <c r="G7" s="40"/>
      <c r="H7" s="41">
        <v>3</v>
      </c>
    </row>
    <row r="8" spans="8:8">
      <c r="H8" s="42"/>
    </row>
    <row r="9" spans="4:8">
      <c r="D9" s="40" t="s">
        <v>54</v>
      </c>
      <c r="E9" s="40"/>
      <c r="F9" s="40"/>
      <c r="G9" s="40"/>
      <c r="H9" s="41">
        <v>4</v>
      </c>
    </row>
    <row r="11" spans="4:8">
      <c r="D11" s="40" t="s">
        <v>55</v>
      </c>
      <c r="E11" s="40"/>
      <c r="F11" s="40"/>
      <c r="G11" s="40"/>
      <c r="H11" s="41">
        <v>3</v>
      </c>
    </row>
    <row r="13" spans="4:8">
      <c r="D13" s="40" t="s">
        <v>56</v>
      </c>
      <c r="E13" s="40"/>
      <c r="F13" s="40"/>
      <c r="G13" s="40"/>
      <c r="H13" s="41">
        <v>103</v>
      </c>
    </row>
    <row r="16" ht="15" spans="1:3">
      <c r="A16" s="9" t="s">
        <v>26</v>
      </c>
      <c r="B16" s="66"/>
      <c r="C16" s="66"/>
    </row>
  </sheetData>
  <mergeCells count="4">
    <mergeCell ref="D7:G7"/>
    <mergeCell ref="D9:G9"/>
    <mergeCell ref="D11:G11"/>
    <mergeCell ref="D13:G13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showGridLines="0" topLeftCell="A62" workbookViewId="0">
      <selection activeCell="A77" sqref="A77"/>
    </sheetView>
  </sheetViews>
  <sheetFormatPr defaultColWidth="9.14285714285714" defaultRowHeight="12.75"/>
  <cols>
    <col min="1" max="4" width="9.14285714285714" style="54"/>
    <col min="5" max="5" width="17.1428571428571" style="54" customWidth="1"/>
    <col min="6" max="6" width="9.28571428571429" style="54" customWidth="1"/>
    <col min="7" max="7" width="13.5714285714286" style="54" customWidth="1"/>
    <col min="8" max="8" width="10.1428571428571" style="54" customWidth="1"/>
    <col min="9" max="10" width="9.14285714285714" style="54"/>
    <col min="11" max="16384" width="9.14285714285714" style="55"/>
  </cols>
  <sheetData>
    <row r="1" s="52" customFormat="1" ht="15" customHeight="1" spans="1:10">
      <c r="A1" s="56" t="s">
        <v>48</v>
      </c>
      <c r="B1" s="56" t="s">
        <v>14</v>
      </c>
      <c r="C1" s="56"/>
      <c r="D1" s="56"/>
      <c r="E1" s="56"/>
      <c r="F1" s="56"/>
      <c r="G1" s="56"/>
      <c r="H1" s="56"/>
      <c r="I1" s="56"/>
      <c r="J1" s="56"/>
    </row>
    <row r="2" s="52" customFormat="1" ht="15" customHeight="1" spans="1:10">
      <c r="A2" s="56" t="s">
        <v>330</v>
      </c>
      <c r="B2" s="56"/>
      <c r="C2" s="56"/>
      <c r="D2" s="56"/>
      <c r="E2" s="56"/>
      <c r="F2" s="56"/>
      <c r="G2" s="56"/>
      <c r="H2" s="56"/>
      <c r="I2" s="56"/>
      <c r="J2" s="56"/>
    </row>
    <row r="3" s="52" customFormat="1" ht="15" customHeight="1" spans="1:10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="52" customFormat="1" ht="15" customHeight="1" spans="1:10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="52" customFormat="1" ht="15" customHeight="1" spans="1:10">
      <c r="A5" s="56" t="s">
        <v>50</v>
      </c>
      <c r="B5" s="54" t="s">
        <v>331</v>
      </c>
      <c r="C5" s="56"/>
      <c r="D5" s="56"/>
      <c r="E5" s="56"/>
      <c r="F5" s="56"/>
      <c r="G5" s="56"/>
      <c r="H5" s="56"/>
      <c r="I5" s="56"/>
      <c r="J5" s="56"/>
    </row>
    <row r="6" s="52" customFormat="1" spans="1:10">
      <c r="A6" s="56" t="s">
        <v>52</v>
      </c>
      <c r="B6" s="57">
        <v>19008</v>
      </c>
      <c r="C6" s="54"/>
      <c r="D6" s="54"/>
      <c r="E6" s="54"/>
      <c r="F6" s="54"/>
      <c r="G6" s="54"/>
      <c r="H6" s="54"/>
      <c r="I6" s="56"/>
      <c r="J6" s="56"/>
    </row>
    <row r="7" s="52" customFormat="1" spans="1:10">
      <c r="A7" s="54"/>
      <c r="B7" s="54"/>
      <c r="C7" s="54"/>
      <c r="D7" s="54"/>
      <c r="E7" s="54"/>
      <c r="F7" s="54"/>
      <c r="G7" s="54"/>
      <c r="H7" s="54"/>
      <c r="I7" s="56"/>
      <c r="J7" s="56"/>
    </row>
    <row r="8" s="52" customFormat="1" spans="1:10">
      <c r="A8" s="54"/>
      <c r="B8" s="54"/>
      <c r="C8" s="54"/>
      <c r="D8" s="67" t="s">
        <v>53</v>
      </c>
      <c r="E8" s="67"/>
      <c r="F8" s="67"/>
      <c r="G8" s="67"/>
      <c r="H8" s="68">
        <v>800</v>
      </c>
      <c r="I8" s="56"/>
      <c r="J8" s="56"/>
    </row>
    <row r="9" s="52" customFormat="1" spans="1:10">
      <c r="A9" s="54"/>
      <c r="B9" s="54"/>
      <c r="C9" s="54"/>
      <c r="D9" s="54"/>
      <c r="E9" s="54"/>
      <c r="F9" s="54"/>
      <c r="G9" s="54"/>
      <c r="H9" s="60"/>
      <c r="I9" s="56"/>
      <c r="J9" s="56"/>
    </row>
    <row r="10" s="52" customFormat="1" spans="1:10">
      <c r="A10" s="54"/>
      <c r="B10" s="54"/>
      <c r="C10" s="54"/>
      <c r="D10" s="67" t="s">
        <v>54</v>
      </c>
      <c r="E10" s="67"/>
      <c r="F10" s="67"/>
      <c r="G10" s="67"/>
      <c r="H10" s="68">
        <f>701+180+9</f>
        <v>890</v>
      </c>
      <c r="I10" s="56"/>
      <c r="J10" s="56"/>
    </row>
    <row r="11" s="52" customFormat="1" spans="1:10">
      <c r="A11" s="54"/>
      <c r="B11" s="54"/>
      <c r="C11" s="54"/>
      <c r="D11" s="54"/>
      <c r="E11" s="54"/>
      <c r="F11" s="54"/>
      <c r="G11" s="54"/>
      <c r="H11" s="54"/>
      <c r="I11" s="56"/>
      <c r="J11" s="56"/>
    </row>
    <row r="12" s="52" customFormat="1" spans="1:10">
      <c r="A12" s="54"/>
      <c r="B12" s="54"/>
      <c r="C12" s="54"/>
      <c r="D12" s="67" t="s">
        <v>55</v>
      </c>
      <c r="E12" s="67"/>
      <c r="F12" s="67"/>
      <c r="G12" s="67"/>
      <c r="H12" s="68">
        <v>1027</v>
      </c>
      <c r="I12" s="56"/>
      <c r="J12" s="56"/>
    </row>
    <row r="13" s="52" customFormat="1" spans="1:10">
      <c r="A13" s="54"/>
      <c r="B13" s="54"/>
      <c r="C13" s="54"/>
      <c r="D13" s="54"/>
      <c r="E13" s="54"/>
      <c r="F13" s="54"/>
      <c r="G13" s="54"/>
      <c r="H13" s="54"/>
      <c r="I13" s="56"/>
      <c r="J13" s="56"/>
    </row>
    <row r="14" s="52" customFormat="1" spans="1:10">
      <c r="A14" s="54"/>
      <c r="B14" s="54"/>
      <c r="C14" s="54"/>
      <c r="D14" s="67" t="s">
        <v>56</v>
      </c>
      <c r="E14" s="67"/>
      <c r="F14" s="67"/>
      <c r="G14" s="67"/>
      <c r="H14" s="68">
        <f>1829</f>
        <v>1829</v>
      </c>
      <c r="I14" s="56"/>
      <c r="J14" s="56"/>
    </row>
    <row r="15" s="52" customFormat="1" spans="1:10">
      <c r="A15" s="54"/>
      <c r="B15" s="54"/>
      <c r="C15" s="54"/>
      <c r="D15" s="54"/>
      <c r="E15" s="54"/>
      <c r="F15" s="54"/>
      <c r="G15" s="54"/>
      <c r="H15" s="54"/>
      <c r="I15" s="56"/>
      <c r="J15" s="56"/>
    </row>
    <row r="16" s="52" customFormat="1" spans="1:10">
      <c r="A16" s="54"/>
      <c r="B16" s="54"/>
      <c r="C16" s="54"/>
      <c r="D16" s="54"/>
      <c r="E16" s="54"/>
      <c r="F16" s="54"/>
      <c r="G16" s="54"/>
      <c r="H16" s="54"/>
      <c r="I16" s="56"/>
      <c r="J16" s="56"/>
    </row>
    <row r="17" s="52" customFormat="1" ht="15" customHeight="1" spans="1:10">
      <c r="A17" s="56" t="s">
        <v>50</v>
      </c>
      <c r="B17" s="54" t="s">
        <v>332</v>
      </c>
      <c r="C17" s="56"/>
      <c r="D17" s="56"/>
      <c r="E17" s="56"/>
      <c r="F17" s="56"/>
      <c r="G17" s="56"/>
      <c r="H17" s="56"/>
      <c r="I17" s="56"/>
      <c r="J17" s="56"/>
    </row>
    <row r="18" spans="1:2">
      <c r="A18" s="56" t="s">
        <v>52</v>
      </c>
      <c r="B18" s="57">
        <v>19009</v>
      </c>
    </row>
    <row r="20" ht="24" customHeight="1" spans="4:8">
      <c r="D20" s="58" t="s">
        <v>333</v>
      </c>
      <c r="E20" s="58"/>
      <c r="F20" s="58"/>
      <c r="G20" s="58"/>
      <c r="H20" s="59">
        <f>I22+I24+I26+I28+I30+I32+I34+I36</f>
        <v>200</v>
      </c>
    </row>
    <row r="21" ht="6" customHeight="1" spans="8:8">
      <c r="H21" s="60"/>
    </row>
    <row r="22" ht="24" customHeight="1" spans="5:9">
      <c r="E22" s="58" t="s">
        <v>334</v>
      </c>
      <c r="F22" s="58"/>
      <c r="G22" s="58"/>
      <c r="H22" s="58"/>
      <c r="I22" s="59">
        <v>16</v>
      </c>
    </row>
    <row r="23" ht="6" customHeight="1" spans="8:8">
      <c r="H23" s="60"/>
    </row>
    <row r="24" ht="24" customHeight="1" spans="5:9">
      <c r="E24" s="58" t="s">
        <v>335</v>
      </c>
      <c r="F24" s="58"/>
      <c r="G24" s="58"/>
      <c r="H24" s="58"/>
      <c r="I24" s="59">
        <v>26</v>
      </c>
    </row>
    <row r="25" ht="6" customHeight="1" spans="8:8">
      <c r="H25" s="60"/>
    </row>
    <row r="26" ht="26.1" customHeight="1" spans="5:9">
      <c r="E26" s="58" t="s">
        <v>336</v>
      </c>
      <c r="F26" s="58"/>
      <c r="G26" s="58"/>
      <c r="H26" s="58"/>
      <c r="I26" s="59">
        <v>23</v>
      </c>
    </row>
    <row r="27" ht="6" customHeight="1" spans="8:8">
      <c r="H27" s="60"/>
    </row>
    <row r="28" ht="24" customHeight="1" spans="5:9">
      <c r="E28" s="58" t="s">
        <v>337</v>
      </c>
      <c r="F28" s="58"/>
      <c r="G28" s="58"/>
      <c r="H28" s="58"/>
      <c r="I28" s="59">
        <v>28</v>
      </c>
    </row>
    <row r="29" ht="6" customHeight="1" spans="8:8">
      <c r="H29" s="60"/>
    </row>
    <row r="30" ht="24" customHeight="1" spans="5:9">
      <c r="E30" s="58" t="s">
        <v>338</v>
      </c>
      <c r="F30" s="58"/>
      <c r="G30" s="58"/>
      <c r="H30" s="58"/>
      <c r="I30" s="59">
        <v>18</v>
      </c>
    </row>
    <row r="31" ht="6" customHeight="1" spans="8:8">
      <c r="H31" s="60"/>
    </row>
    <row r="32" ht="24" customHeight="1" spans="5:9">
      <c r="E32" s="58" t="s">
        <v>339</v>
      </c>
      <c r="F32" s="58"/>
      <c r="G32" s="58"/>
      <c r="H32" s="58"/>
      <c r="I32" s="59">
        <v>23</v>
      </c>
    </row>
    <row r="33" ht="6" customHeight="1" spans="8:8">
      <c r="H33" s="60"/>
    </row>
    <row r="34" ht="26.1" customHeight="1" spans="5:9">
      <c r="E34" s="58" t="s">
        <v>340</v>
      </c>
      <c r="F34" s="58"/>
      <c r="G34" s="58"/>
      <c r="H34" s="58"/>
      <c r="I34" s="59">
        <v>39</v>
      </c>
    </row>
    <row r="35" ht="6" customHeight="1" spans="8:8">
      <c r="H35" s="60"/>
    </row>
    <row r="36" ht="24" customHeight="1" spans="5:9">
      <c r="E36" s="58" t="s">
        <v>341</v>
      </c>
      <c r="F36" s="58"/>
      <c r="G36" s="58"/>
      <c r="H36" s="58"/>
      <c r="I36" s="59">
        <v>27</v>
      </c>
    </row>
    <row r="37" spans="8:9">
      <c r="H37" s="60"/>
      <c r="I37" s="65"/>
    </row>
    <row r="38" ht="24" customHeight="1" spans="4:8">
      <c r="D38" s="58" t="s">
        <v>342</v>
      </c>
      <c r="E38" s="58"/>
      <c r="F38" s="58"/>
      <c r="G38" s="58"/>
      <c r="H38" s="59">
        <f>I40+I42+I44+I46+I48+I50+I52+I54</f>
        <v>217</v>
      </c>
    </row>
    <row r="39" ht="6" customHeight="1" spans="8:8">
      <c r="H39" s="60"/>
    </row>
    <row r="40" ht="24" customHeight="1" spans="5:9">
      <c r="E40" s="58" t="s">
        <v>343</v>
      </c>
      <c r="F40" s="58"/>
      <c r="G40" s="58"/>
      <c r="H40" s="58"/>
      <c r="I40" s="59">
        <f>13+3+2</f>
        <v>18</v>
      </c>
    </row>
    <row r="41" ht="6" customHeight="1" spans="8:8">
      <c r="H41" s="60"/>
    </row>
    <row r="42" ht="24" customHeight="1" spans="5:9">
      <c r="E42" s="58" t="s">
        <v>344</v>
      </c>
      <c r="F42" s="58"/>
      <c r="G42" s="58"/>
      <c r="H42" s="58"/>
      <c r="I42" s="59">
        <f>22+7+3</f>
        <v>32</v>
      </c>
    </row>
    <row r="43" ht="6" customHeight="1" spans="8:8">
      <c r="H43" s="60"/>
    </row>
    <row r="44" ht="26.1" customHeight="1" spans="5:9">
      <c r="E44" s="58" t="s">
        <v>345</v>
      </c>
      <c r="F44" s="58"/>
      <c r="G44" s="58"/>
      <c r="H44" s="58"/>
      <c r="I44" s="59">
        <f>17+5+2</f>
        <v>24</v>
      </c>
    </row>
    <row r="45" ht="6" customHeight="1" spans="8:8">
      <c r="H45" s="60"/>
    </row>
    <row r="46" ht="24" customHeight="1" spans="5:9">
      <c r="E46" s="58" t="s">
        <v>346</v>
      </c>
      <c r="F46" s="58"/>
      <c r="G46" s="58"/>
      <c r="H46" s="58"/>
      <c r="I46" s="59">
        <f>20+7+3</f>
        <v>30</v>
      </c>
    </row>
    <row r="47" ht="6" customHeight="1" spans="8:8">
      <c r="H47" s="60"/>
    </row>
    <row r="48" ht="24" customHeight="1" spans="5:9">
      <c r="E48" s="58" t="s">
        <v>347</v>
      </c>
      <c r="F48" s="58"/>
      <c r="G48" s="58"/>
      <c r="H48" s="58"/>
      <c r="I48" s="59">
        <f>14+4+2</f>
        <v>20</v>
      </c>
    </row>
    <row r="49" ht="6" customHeight="1" spans="8:8">
      <c r="H49" s="60"/>
    </row>
    <row r="50" ht="24" customHeight="1" spans="5:9">
      <c r="E50" s="58" t="s">
        <v>348</v>
      </c>
      <c r="F50" s="58"/>
      <c r="G50" s="58"/>
      <c r="H50" s="58"/>
      <c r="I50" s="59">
        <f>19+5+1</f>
        <v>25</v>
      </c>
    </row>
    <row r="51" ht="6" customHeight="1" spans="8:8">
      <c r="H51" s="60"/>
    </row>
    <row r="52" ht="26.1" customHeight="1" spans="5:9">
      <c r="E52" s="58" t="s">
        <v>349</v>
      </c>
      <c r="F52" s="58"/>
      <c r="G52" s="58"/>
      <c r="H52" s="58"/>
      <c r="I52" s="59">
        <f>32+8</f>
        <v>40</v>
      </c>
    </row>
    <row r="53" ht="6" customHeight="1" spans="8:8">
      <c r="H53" s="60"/>
    </row>
    <row r="54" ht="24" customHeight="1" spans="5:9">
      <c r="E54" s="58" t="s">
        <v>350</v>
      </c>
      <c r="F54" s="58"/>
      <c r="G54" s="58"/>
      <c r="H54" s="58"/>
      <c r="I54" s="59">
        <f>23+5</f>
        <v>28</v>
      </c>
    </row>
    <row r="56" ht="24" customHeight="1" spans="4:8">
      <c r="D56" s="62" t="s">
        <v>351</v>
      </c>
      <c r="E56" s="62"/>
      <c r="F56" s="62"/>
      <c r="G56" s="62"/>
      <c r="H56" s="59">
        <v>192</v>
      </c>
    </row>
    <row r="58" ht="24" customHeight="1" spans="4:8">
      <c r="D58" s="62" t="s">
        <v>352</v>
      </c>
      <c r="E58" s="62"/>
      <c r="F58" s="62"/>
      <c r="G58" s="62"/>
      <c r="H58" s="59">
        <f>I60+I62+I64+I66+I68+I70+I72+I74</f>
        <v>408</v>
      </c>
    </row>
    <row r="59" customFormat="1" ht="6" customHeight="1" spans="1:10">
      <c r="A59" s="54"/>
      <c r="B59" s="54"/>
      <c r="C59" s="54"/>
      <c r="D59" s="54"/>
      <c r="E59" s="54"/>
      <c r="F59" s="54"/>
      <c r="G59" s="54"/>
      <c r="H59" s="60"/>
      <c r="I59" s="66"/>
      <c r="J59" s="66"/>
    </row>
    <row r="60" customFormat="1" ht="24" customHeight="1" spans="1:10">
      <c r="A60" s="54"/>
      <c r="B60" s="54"/>
      <c r="C60" s="54"/>
      <c r="D60" s="54"/>
      <c r="E60" s="58" t="s">
        <v>353</v>
      </c>
      <c r="F60" s="58"/>
      <c r="G60" s="58"/>
      <c r="H60" s="58"/>
      <c r="I60" s="59">
        <v>34</v>
      </c>
      <c r="J60" s="66"/>
    </row>
    <row r="61" customFormat="1" ht="6" customHeight="1" spans="1:10">
      <c r="A61" s="54"/>
      <c r="B61" s="54"/>
      <c r="C61" s="54"/>
      <c r="D61" s="54"/>
      <c r="E61" s="54"/>
      <c r="F61" s="54"/>
      <c r="G61" s="54"/>
      <c r="H61" s="60"/>
      <c r="I61" s="66"/>
      <c r="J61" s="66"/>
    </row>
    <row r="62" customFormat="1" ht="24" customHeight="1" spans="1:10">
      <c r="A62" s="54"/>
      <c r="B62" s="54"/>
      <c r="C62" s="54"/>
      <c r="D62" s="54"/>
      <c r="E62" s="58" t="s">
        <v>354</v>
      </c>
      <c r="F62" s="58"/>
      <c r="G62" s="58"/>
      <c r="H62" s="58"/>
      <c r="I62" s="59">
        <v>47</v>
      </c>
      <c r="J62" s="66"/>
    </row>
    <row r="63" customFormat="1" ht="6" customHeight="1" spans="1:10">
      <c r="A63" s="54"/>
      <c r="B63" s="54"/>
      <c r="C63" s="54"/>
      <c r="D63" s="54"/>
      <c r="E63" s="54"/>
      <c r="F63" s="54"/>
      <c r="G63" s="54"/>
      <c r="H63" s="60"/>
      <c r="I63" s="66"/>
      <c r="J63" s="66"/>
    </row>
    <row r="64" customFormat="1" ht="26.1" customHeight="1" spans="1:10">
      <c r="A64" s="54"/>
      <c r="B64" s="54"/>
      <c r="C64" s="54"/>
      <c r="D64" s="54"/>
      <c r="E64" s="58" t="s">
        <v>355</v>
      </c>
      <c r="F64" s="58"/>
      <c r="G64" s="58"/>
      <c r="H64" s="58"/>
      <c r="I64" s="59">
        <v>47</v>
      </c>
      <c r="J64" s="66"/>
    </row>
    <row r="65" customFormat="1" ht="6" customHeight="1" spans="1:10">
      <c r="A65" s="54"/>
      <c r="B65" s="54"/>
      <c r="C65" s="54"/>
      <c r="D65" s="54"/>
      <c r="E65" s="54"/>
      <c r="F65" s="54"/>
      <c r="G65" s="54"/>
      <c r="H65" s="60"/>
      <c r="I65" s="66"/>
      <c r="J65" s="66"/>
    </row>
    <row r="66" customFormat="1" ht="24" customHeight="1" spans="1:10">
      <c r="A66" s="54"/>
      <c r="B66" s="54"/>
      <c r="C66" s="54"/>
      <c r="D66" s="54"/>
      <c r="E66" s="58" t="s">
        <v>356</v>
      </c>
      <c r="F66" s="58"/>
      <c r="G66" s="58"/>
      <c r="H66" s="58"/>
      <c r="I66" s="59">
        <v>56</v>
      </c>
      <c r="J66" s="66"/>
    </row>
    <row r="67" customFormat="1" ht="6" customHeight="1" spans="1:10">
      <c r="A67" s="54"/>
      <c r="B67" s="54"/>
      <c r="C67" s="54"/>
      <c r="D67" s="54"/>
      <c r="E67" s="54"/>
      <c r="F67" s="54"/>
      <c r="G67" s="54"/>
      <c r="H67" s="60"/>
      <c r="I67" s="66"/>
      <c r="J67" s="66"/>
    </row>
    <row r="68" customFormat="1" ht="24" customHeight="1" spans="1:10">
      <c r="A68" s="54"/>
      <c r="B68" s="54"/>
      <c r="C68" s="54"/>
      <c r="D68" s="54"/>
      <c r="E68" s="58" t="s">
        <v>357</v>
      </c>
      <c r="F68" s="58"/>
      <c r="G68" s="58"/>
      <c r="H68" s="58"/>
      <c r="I68" s="59">
        <v>37</v>
      </c>
      <c r="J68" s="66"/>
    </row>
    <row r="69" customFormat="1" ht="6" customHeight="1" spans="1:10">
      <c r="A69" s="54"/>
      <c r="B69" s="54"/>
      <c r="C69" s="54"/>
      <c r="D69" s="54"/>
      <c r="E69" s="54"/>
      <c r="F69" s="54"/>
      <c r="G69" s="54"/>
      <c r="H69" s="60"/>
      <c r="I69" s="66"/>
      <c r="J69" s="66"/>
    </row>
    <row r="70" customFormat="1" ht="24" customHeight="1" spans="1:10">
      <c r="A70" s="54"/>
      <c r="B70" s="54"/>
      <c r="C70" s="54"/>
      <c r="D70" s="54"/>
      <c r="E70" s="58" t="s">
        <v>358</v>
      </c>
      <c r="F70" s="58"/>
      <c r="G70" s="58"/>
      <c r="H70" s="58"/>
      <c r="I70" s="59">
        <v>45</v>
      </c>
      <c r="J70" s="66"/>
    </row>
    <row r="71" customFormat="1" ht="6" customHeight="1" spans="1:10">
      <c r="A71" s="54"/>
      <c r="B71" s="54"/>
      <c r="C71" s="54"/>
      <c r="D71" s="54"/>
      <c r="E71" s="54"/>
      <c r="F71" s="54"/>
      <c r="G71" s="54"/>
      <c r="H71" s="60"/>
      <c r="I71" s="66"/>
      <c r="J71" s="66"/>
    </row>
    <row r="72" customFormat="1" ht="26.1" customHeight="1" spans="1:10">
      <c r="A72" s="54"/>
      <c r="B72" s="54"/>
      <c r="C72" s="54"/>
      <c r="D72" s="54"/>
      <c r="E72" s="58" t="s">
        <v>359</v>
      </c>
      <c r="F72" s="58"/>
      <c r="G72" s="58"/>
      <c r="H72" s="58"/>
      <c r="I72" s="59">
        <v>80</v>
      </c>
      <c r="J72" s="66"/>
    </row>
    <row r="73" customFormat="1" ht="6" customHeight="1" spans="1:10">
      <c r="A73" s="54"/>
      <c r="B73" s="54"/>
      <c r="C73" s="54"/>
      <c r="D73" s="54"/>
      <c r="E73" s="54"/>
      <c r="F73" s="54"/>
      <c r="G73" s="54"/>
      <c r="H73" s="60"/>
      <c r="I73" s="66"/>
      <c r="J73" s="66"/>
    </row>
    <row r="74" customFormat="1" ht="24" customHeight="1" spans="1:10">
      <c r="A74" s="54"/>
      <c r="B74" s="54"/>
      <c r="C74" s="54"/>
      <c r="D74" s="54"/>
      <c r="E74" s="58" t="s">
        <v>360</v>
      </c>
      <c r="F74" s="58"/>
      <c r="G74" s="58"/>
      <c r="H74" s="58"/>
      <c r="I74" s="59">
        <v>62</v>
      </c>
      <c r="J74" s="66"/>
    </row>
    <row r="77" s="53" customFormat="1" ht="15" spans="1:10">
      <c r="A77" s="9" t="s">
        <v>26</v>
      </c>
      <c r="B77" s="32"/>
      <c r="C77" s="32"/>
      <c r="D77" s="64"/>
      <c r="E77" s="64"/>
      <c r="F77" s="64"/>
      <c r="G77" s="64"/>
      <c r="H77" s="64"/>
      <c r="I77" s="64"/>
      <c r="J77" s="64"/>
    </row>
  </sheetData>
  <mergeCells count="32">
    <mergeCell ref="D8:G8"/>
    <mergeCell ref="D10:G10"/>
    <mergeCell ref="D12:G12"/>
    <mergeCell ref="D14:G14"/>
    <mergeCell ref="D20:G20"/>
    <mergeCell ref="E22:H22"/>
    <mergeCell ref="E24:H24"/>
    <mergeCell ref="E26:H26"/>
    <mergeCell ref="E28:H28"/>
    <mergeCell ref="E30:H30"/>
    <mergeCell ref="E32:H32"/>
    <mergeCell ref="E34:H34"/>
    <mergeCell ref="E36:H36"/>
    <mergeCell ref="D38:G38"/>
    <mergeCell ref="E40:H40"/>
    <mergeCell ref="E42:H42"/>
    <mergeCell ref="E44:H44"/>
    <mergeCell ref="E46:H46"/>
    <mergeCell ref="E48:H48"/>
    <mergeCell ref="E50:H50"/>
    <mergeCell ref="E52:H52"/>
    <mergeCell ref="E54:H54"/>
    <mergeCell ref="D56:G56"/>
    <mergeCell ref="D58:G58"/>
    <mergeCell ref="E60:H60"/>
    <mergeCell ref="E62:H62"/>
    <mergeCell ref="E64:H64"/>
    <mergeCell ref="E66:H66"/>
    <mergeCell ref="E68:H68"/>
    <mergeCell ref="E70:H70"/>
    <mergeCell ref="E72:H72"/>
    <mergeCell ref="E74:H74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GridLines="0" topLeftCell="A25" workbookViewId="0">
      <selection activeCell="A48" sqref="A48"/>
    </sheetView>
  </sheetViews>
  <sheetFormatPr defaultColWidth="9.14285714285714" defaultRowHeight="12.75"/>
  <cols>
    <col min="1" max="4" width="9.14285714285714" style="54"/>
    <col min="5" max="5" width="17.1428571428571" style="54" customWidth="1"/>
    <col min="6" max="6" width="9.28571428571429" style="54" customWidth="1"/>
    <col min="7" max="7" width="13.5714285714286" style="54" customWidth="1"/>
    <col min="8" max="8" width="10.1428571428571" style="54" customWidth="1"/>
    <col min="9" max="9" width="9.14285714285714" style="54"/>
    <col min="10" max="16384" width="9.14285714285714" style="55"/>
  </cols>
  <sheetData>
    <row r="1" s="52" customFormat="1" ht="15" customHeight="1" spans="1:9">
      <c r="A1" s="56" t="s">
        <v>48</v>
      </c>
      <c r="B1" s="56" t="s">
        <v>361</v>
      </c>
      <c r="C1" s="56"/>
      <c r="D1" s="56"/>
      <c r="E1" s="56"/>
      <c r="F1" s="56"/>
      <c r="G1" s="56"/>
      <c r="H1" s="56"/>
      <c r="I1" s="56"/>
    </row>
    <row r="2" s="52" customFormat="1" ht="15" customHeight="1" spans="1:9">
      <c r="A2" s="56" t="s">
        <v>362</v>
      </c>
      <c r="B2" s="56"/>
      <c r="C2" s="56"/>
      <c r="D2" s="56"/>
      <c r="E2" s="56"/>
      <c r="F2" s="56"/>
      <c r="G2" s="56"/>
      <c r="H2" s="56"/>
      <c r="I2" s="56"/>
    </row>
    <row r="3" s="52" customFormat="1" ht="15" customHeight="1" spans="1:9">
      <c r="A3" s="56"/>
      <c r="B3" s="56"/>
      <c r="C3" s="56"/>
      <c r="D3" s="56"/>
      <c r="E3" s="56"/>
      <c r="F3" s="56"/>
      <c r="G3" s="56"/>
      <c r="H3" s="56"/>
      <c r="I3" s="56"/>
    </row>
    <row r="4" s="52" customFormat="1" ht="15" customHeight="1" spans="1:9">
      <c r="A4" s="56"/>
      <c r="B4" s="56"/>
      <c r="C4" s="56"/>
      <c r="D4" s="56"/>
      <c r="E4" s="56"/>
      <c r="F4" s="56"/>
      <c r="G4" s="56"/>
      <c r="H4" s="56"/>
      <c r="I4" s="56"/>
    </row>
    <row r="5" s="52" customFormat="1" ht="15" customHeight="1" spans="1:9">
      <c r="A5" s="56"/>
      <c r="B5" s="54"/>
      <c r="C5" s="56"/>
      <c r="D5" s="56"/>
      <c r="E5" s="56"/>
      <c r="F5" s="56"/>
      <c r="G5" s="56"/>
      <c r="H5" s="56"/>
      <c r="I5" s="56"/>
    </row>
    <row r="6" s="52" customFormat="1" ht="15" customHeight="1" spans="1:9">
      <c r="A6" s="56" t="s">
        <v>50</v>
      </c>
      <c r="B6" s="54" t="s">
        <v>363</v>
      </c>
      <c r="C6" s="56"/>
      <c r="D6" s="56"/>
      <c r="E6" s="56"/>
      <c r="F6" s="56"/>
      <c r="G6" s="56"/>
      <c r="H6" s="56"/>
      <c r="I6" s="56"/>
    </row>
    <row r="7" spans="1:2">
      <c r="A7" s="56" t="s">
        <v>52</v>
      </c>
      <c r="B7" s="57">
        <v>18005</v>
      </c>
    </row>
    <row r="9" ht="24" customHeight="1" spans="4:8">
      <c r="D9" s="58" t="s">
        <v>364</v>
      </c>
      <c r="E9" s="58"/>
      <c r="F9" s="58"/>
      <c r="G9" s="58"/>
      <c r="H9" s="59">
        <f>I11+I13+I15</f>
        <v>6</v>
      </c>
    </row>
    <row r="10" ht="6" customHeight="1" spans="8:8">
      <c r="H10" s="60"/>
    </row>
    <row r="11" ht="24" customHeight="1" spans="5:9">
      <c r="E11" s="58" t="s">
        <v>365</v>
      </c>
      <c r="F11" s="58"/>
      <c r="G11" s="58"/>
      <c r="H11" s="58"/>
      <c r="I11" s="59">
        <v>2</v>
      </c>
    </row>
    <row r="12" ht="6" customHeight="1" spans="8:8">
      <c r="H12" s="60"/>
    </row>
    <row r="13" ht="24" customHeight="1" spans="5:9">
      <c r="E13" s="58" t="s">
        <v>366</v>
      </c>
      <c r="F13" s="58"/>
      <c r="G13" s="58"/>
      <c r="H13" s="58"/>
      <c r="I13" s="59">
        <v>2</v>
      </c>
    </row>
    <row r="14" ht="6" customHeight="1" spans="8:8">
      <c r="H14" s="60"/>
    </row>
    <row r="15" ht="26.1" customHeight="1" spans="5:9">
      <c r="E15" s="58" t="s">
        <v>367</v>
      </c>
      <c r="F15" s="58"/>
      <c r="G15" s="58"/>
      <c r="H15" s="58"/>
      <c r="I15" s="59">
        <v>2</v>
      </c>
    </row>
    <row r="16" spans="8:9">
      <c r="H16" s="60"/>
      <c r="I16" s="65"/>
    </row>
    <row r="17" ht="24" customHeight="1" spans="4:8">
      <c r="D17" s="58" t="s">
        <v>368</v>
      </c>
      <c r="E17" s="58"/>
      <c r="F17" s="58"/>
      <c r="G17" s="58"/>
      <c r="H17" s="59">
        <v>2</v>
      </c>
    </row>
    <row r="18" ht="6" customHeight="1" spans="8:8">
      <c r="H18" s="60"/>
    </row>
    <row r="19" ht="24" customHeight="1" spans="5:9">
      <c r="E19" s="58" t="s">
        <v>369</v>
      </c>
      <c r="F19" s="58"/>
      <c r="G19" s="58"/>
      <c r="H19" s="58"/>
      <c r="I19" s="59" t="s">
        <v>370</v>
      </c>
    </row>
    <row r="20" ht="6" customHeight="1" spans="8:8">
      <c r="H20" s="60"/>
    </row>
    <row r="21" ht="24" customHeight="1" spans="5:9">
      <c r="E21" s="58" t="s">
        <v>371</v>
      </c>
      <c r="F21" s="58"/>
      <c r="G21" s="58"/>
      <c r="H21" s="58"/>
      <c r="I21" s="59" t="s">
        <v>370</v>
      </c>
    </row>
    <row r="22" ht="6" customHeight="1" spans="8:8">
      <c r="H22" s="60"/>
    </row>
    <row r="23" ht="26.1" customHeight="1" spans="5:9">
      <c r="E23" s="58" t="s">
        <v>372</v>
      </c>
      <c r="F23" s="58"/>
      <c r="G23" s="58"/>
      <c r="H23" s="58"/>
      <c r="I23" s="59" t="s">
        <v>370</v>
      </c>
    </row>
    <row r="25" ht="24" customHeight="1" spans="4:8">
      <c r="D25" s="61" t="s">
        <v>373</v>
      </c>
      <c r="E25" s="61"/>
      <c r="F25" s="61"/>
      <c r="G25" s="61"/>
      <c r="H25" s="59">
        <v>2</v>
      </c>
    </row>
    <row r="27" ht="24" customHeight="1" spans="4:8">
      <c r="D27" s="62" t="s">
        <v>374</v>
      </c>
      <c r="E27" s="62"/>
      <c r="F27" s="62"/>
      <c r="G27" s="62"/>
      <c r="H27" s="59">
        <f>I29+I31+I33</f>
        <v>75</v>
      </c>
    </row>
    <row r="28" customFormat="1" ht="6" customHeight="1" spans="1:9">
      <c r="A28" s="54"/>
      <c r="B28" s="54"/>
      <c r="C28" s="54"/>
      <c r="D28" s="54"/>
      <c r="E28" s="54"/>
      <c r="F28" s="54"/>
      <c r="G28" s="54"/>
      <c r="H28" s="60"/>
      <c r="I28" s="66"/>
    </row>
    <row r="29" customFormat="1" ht="24" customHeight="1" spans="1:9">
      <c r="A29" s="54"/>
      <c r="B29" s="54"/>
      <c r="C29" s="54"/>
      <c r="D29" s="54"/>
      <c r="E29" s="58" t="s">
        <v>375</v>
      </c>
      <c r="F29" s="58"/>
      <c r="G29" s="58"/>
      <c r="H29" s="58"/>
      <c r="I29" s="59">
        <v>17</v>
      </c>
    </row>
    <row r="30" customFormat="1" ht="6" customHeight="1" spans="1:9">
      <c r="A30" s="54"/>
      <c r="B30" s="54"/>
      <c r="C30" s="54"/>
      <c r="D30" s="54"/>
      <c r="E30" s="54"/>
      <c r="F30" s="54"/>
      <c r="G30" s="54"/>
      <c r="H30" s="60"/>
      <c r="I30" s="66"/>
    </row>
    <row r="31" customFormat="1" ht="24" customHeight="1" spans="1:9">
      <c r="A31" s="54"/>
      <c r="B31" s="54"/>
      <c r="C31" s="54"/>
      <c r="D31" s="54"/>
      <c r="E31" s="58" t="s">
        <v>376</v>
      </c>
      <c r="F31" s="58"/>
      <c r="G31" s="58"/>
      <c r="H31" s="58"/>
      <c r="I31" s="59">
        <v>28</v>
      </c>
    </row>
    <row r="32" customFormat="1" ht="6" customHeight="1" spans="1:9">
      <c r="A32" s="54"/>
      <c r="B32" s="54"/>
      <c r="C32" s="54"/>
      <c r="D32" s="54"/>
      <c r="E32" s="54"/>
      <c r="F32" s="54"/>
      <c r="G32" s="54"/>
      <c r="H32" s="60"/>
      <c r="I32" s="66"/>
    </row>
    <row r="33" customFormat="1" ht="26.1" customHeight="1" spans="1:9">
      <c r="A33" s="54"/>
      <c r="B33" s="54"/>
      <c r="C33" s="54"/>
      <c r="D33" s="54"/>
      <c r="E33" s="58" t="s">
        <v>377</v>
      </c>
      <c r="F33" s="58"/>
      <c r="G33" s="58"/>
      <c r="H33" s="58"/>
      <c r="I33" s="59">
        <v>30</v>
      </c>
    </row>
    <row r="36" s="43" customFormat="1" ht="15" customHeight="1" spans="1:9">
      <c r="A36" s="37" t="s">
        <v>50</v>
      </c>
      <c r="B36" s="38" t="s">
        <v>378</v>
      </c>
      <c r="C36" s="37"/>
      <c r="D36" s="37"/>
      <c r="E36" s="37"/>
      <c r="F36" s="37"/>
      <c r="G36" s="37"/>
      <c r="H36" s="37"/>
      <c r="I36" s="37"/>
    </row>
    <row r="37" s="44" customFormat="1" spans="1:9">
      <c r="A37" s="37" t="s">
        <v>52</v>
      </c>
      <c r="B37" s="39">
        <v>18006</v>
      </c>
      <c r="C37" s="38"/>
      <c r="D37" s="38"/>
      <c r="E37" s="38"/>
      <c r="F37" s="38"/>
      <c r="G37" s="38"/>
      <c r="H37" s="38"/>
      <c r="I37" s="38"/>
    </row>
    <row r="38" s="44" customFormat="1" spans="1:9">
      <c r="A38" s="38"/>
      <c r="B38" s="38"/>
      <c r="C38" s="38"/>
      <c r="D38" s="40" t="s">
        <v>53</v>
      </c>
      <c r="E38" s="40"/>
      <c r="F38" s="40"/>
      <c r="G38" s="40"/>
      <c r="H38" s="41">
        <v>22</v>
      </c>
      <c r="I38" s="38"/>
    </row>
    <row r="39" s="44" customFormat="1" spans="1:9">
      <c r="A39" s="38"/>
      <c r="B39" s="38"/>
      <c r="C39" s="38"/>
      <c r="D39" s="38"/>
      <c r="E39" s="38"/>
      <c r="F39" s="38"/>
      <c r="G39" s="38"/>
      <c r="H39" s="42"/>
      <c r="I39" s="38"/>
    </row>
    <row r="40" s="44" customFormat="1" spans="1:9">
      <c r="A40" s="38"/>
      <c r="B40" s="38"/>
      <c r="C40" s="38"/>
      <c r="D40" s="40" t="s">
        <v>54</v>
      </c>
      <c r="E40" s="40"/>
      <c r="F40" s="40"/>
      <c r="G40" s="40"/>
      <c r="H40" s="63">
        <v>16</v>
      </c>
      <c r="I40" s="38"/>
    </row>
    <row r="41" s="44" customFormat="1" spans="1:9">
      <c r="A41" s="38"/>
      <c r="B41" s="38"/>
      <c r="C41" s="38"/>
      <c r="D41" s="38"/>
      <c r="E41" s="38"/>
      <c r="F41" s="38"/>
      <c r="G41" s="38"/>
      <c r="H41" s="38"/>
      <c r="I41" s="38"/>
    </row>
    <row r="42" s="44" customFormat="1" spans="1:9">
      <c r="A42" s="38"/>
      <c r="B42" s="38"/>
      <c r="C42" s="38"/>
      <c r="D42" s="40" t="s">
        <v>55</v>
      </c>
      <c r="E42" s="40"/>
      <c r="F42" s="40"/>
      <c r="G42" s="40"/>
      <c r="H42" s="41">
        <v>16</v>
      </c>
      <c r="I42" s="38"/>
    </row>
    <row r="43" s="44" customFormat="1" spans="1:9">
      <c r="A43" s="38"/>
      <c r="B43" s="38"/>
      <c r="C43" s="38"/>
      <c r="D43" s="38"/>
      <c r="E43" s="38"/>
      <c r="F43" s="38"/>
      <c r="G43" s="38"/>
      <c r="H43" s="38"/>
      <c r="I43" s="38"/>
    </row>
    <row r="44" s="44" customFormat="1" spans="1:9">
      <c r="A44" s="38"/>
      <c r="B44" s="38"/>
      <c r="C44" s="38"/>
      <c r="D44" s="40" t="s">
        <v>56</v>
      </c>
      <c r="E44" s="40"/>
      <c r="F44" s="40"/>
      <c r="G44" s="40"/>
      <c r="H44" s="41">
        <v>386</v>
      </c>
      <c r="I44" s="38"/>
    </row>
    <row r="47" s="53" customFormat="1" ht="15" spans="1:9">
      <c r="A47" s="32"/>
      <c r="B47" s="32"/>
      <c r="C47" s="32"/>
      <c r="D47" s="64"/>
      <c r="E47" s="64"/>
      <c r="F47" s="64"/>
      <c r="G47" s="64"/>
      <c r="H47" s="64"/>
      <c r="I47" s="64"/>
    </row>
    <row r="48" ht="15" spans="1:1">
      <c r="A48" s="51" t="s">
        <v>379</v>
      </c>
    </row>
  </sheetData>
  <mergeCells count="17">
    <mergeCell ref="D9:G9"/>
    <mergeCell ref="E11:H11"/>
    <mergeCell ref="E13:H13"/>
    <mergeCell ref="E15:H15"/>
    <mergeCell ref="D17:G17"/>
    <mergeCell ref="E19:H19"/>
    <mergeCell ref="E21:H21"/>
    <mergeCell ref="E23:H23"/>
    <mergeCell ref="D25:G25"/>
    <mergeCell ref="D27:G27"/>
    <mergeCell ref="E29:H29"/>
    <mergeCell ref="E31:H31"/>
    <mergeCell ref="E33:H33"/>
    <mergeCell ref="D38:G38"/>
    <mergeCell ref="D40:G40"/>
    <mergeCell ref="D42:G42"/>
    <mergeCell ref="D44:G44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opLeftCell="A82" workbookViewId="0">
      <selection activeCell="L46" sqref="L46"/>
    </sheetView>
  </sheetViews>
  <sheetFormatPr defaultColWidth="9.14285714285714" defaultRowHeight="15"/>
  <cols>
    <col min="7" max="7" width="16" customWidth="1"/>
  </cols>
  <sheetData>
    <row r="1" spans="1:13">
      <c r="A1" s="37" t="s">
        <v>48</v>
      </c>
      <c r="B1" s="37" t="s">
        <v>380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381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50</v>
      </c>
      <c r="B5" s="38" t="s">
        <v>382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52</v>
      </c>
      <c r="B6" s="39"/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53</v>
      </c>
      <c r="E7" s="40"/>
      <c r="F7" s="40"/>
      <c r="G7" s="40"/>
      <c r="H7" s="41">
        <v>4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54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55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56</v>
      </c>
      <c r="E13" s="40"/>
      <c r="F13" s="40"/>
      <c r="G13" s="40"/>
      <c r="H13" s="41">
        <f>871+9</f>
        <v>880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50</v>
      </c>
      <c r="B16" s="38" t="s">
        <v>383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52</v>
      </c>
      <c r="B17" s="39"/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53</v>
      </c>
      <c r="E18" s="40"/>
      <c r="F18" s="40"/>
      <c r="G18" s="40"/>
      <c r="H18" s="41">
        <v>2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54</v>
      </c>
      <c r="E20" s="40"/>
      <c r="F20" s="40"/>
      <c r="G20" s="40"/>
      <c r="H20" s="41">
        <v>0</v>
      </c>
      <c r="I20" s="38"/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55</v>
      </c>
      <c r="E22" s="40"/>
      <c r="F22" s="40"/>
      <c r="G22" s="40"/>
      <c r="H22" s="41">
        <v>0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56</v>
      </c>
      <c r="E24" s="40"/>
      <c r="F24" s="40"/>
      <c r="G24" s="40"/>
      <c r="H24" s="41">
        <v>31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44"/>
      <c r="K26" s="44"/>
      <c r="L26" s="44"/>
      <c r="M26" s="44"/>
    </row>
    <row r="27" spans="1:13">
      <c r="A27" s="37" t="s">
        <v>50</v>
      </c>
      <c r="B27" s="38" t="s">
        <v>384</v>
      </c>
      <c r="C27" s="37"/>
      <c r="D27" s="37"/>
      <c r="E27" s="37"/>
      <c r="F27" s="37"/>
      <c r="G27" s="38"/>
      <c r="H27" s="38"/>
      <c r="I27" s="38"/>
      <c r="J27" s="44"/>
      <c r="K27" s="44"/>
      <c r="L27" s="44"/>
      <c r="M27" s="44"/>
    </row>
    <row r="28" spans="1:13">
      <c r="A28" s="37" t="s">
        <v>52</v>
      </c>
      <c r="B28" s="39"/>
      <c r="C28" s="38"/>
      <c r="D28" s="38"/>
      <c r="E28" s="38"/>
      <c r="F28" s="38"/>
      <c r="G28" s="38"/>
      <c r="H28" s="38"/>
      <c r="I28" s="38"/>
      <c r="J28" s="44"/>
      <c r="K28" s="44"/>
      <c r="L28" s="44"/>
      <c r="M28" s="44"/>
    </row>
    <row r="29" spans="1:13">
      <c r="A29" s="38"/>
      <c r="B29" s="38"/>
      <c r="C29" s="38"/>
      <c r="D29" s="40" t="s">
        <v>53</v>
      </c>
      <c r="E29" s="40"/>
      <c r="F29" s="40"/>
      <c r="G29" s="40"/>
      <c r="H29" s="41">
        <v>1</v>
      </c>
      <c r="I29" s="38"/>
      <c r="J29" s="44"/>
      <c r="K29" s="44"/>
      <c r="L29" s="44"/>
      <c r="M29" s="44"/>
    </row>
    <row r="30" spans="1:13">
      <c r="A30" s="38"/>
      <c r="B30" s="38"/>
      <c r="C30" s="38"/>
      <c r="D30" s="38"/>
      <c r="E30" s="38"/>
      <c r="F30" s="38"/>
      <c r="G30" s="38"/>
      <c r="H30" s="42"/>
      <c r="I30" s="38"/>
      <c r="J30" s="44"/>
      <c r="K30" s="44"/>
      <c r="L30" s="44"/>
      <c r="M30" s="44"/>
    </row>
    <row r="31" spans="1:13">
      <c r="A31" s="38"/>
      <c r="B31" s="38"/>
      <c r="C31" s="38"/>
      <c r="D31" s="40" t="s">
        <v>54</v>
      </c>
      <c r="E31" s="40"/>
      <c r="F31" s="40"/>
      <c r="G31" s="40"/>
      <c r="H31" s="41">
        <v>0</v>
      </c>
      <c r="I31" s="38"/>
      <c r="J31" s="44"/>
      <c r="K31" s="44"/>
      <c r="L31" s="44"/>
      <c r="M31" s="44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44"/>
      <c r="K32" s="44"/>
      <c r="L32" s="44"/>
      <c r="M32" s="44"/>
    </row>
    <row r="33" spans="1:13">
      <c r="A33" s="38"/>
      <c r="B33" s="38"/>
      <c r="C33" s="38"/>
      <c r="D33" s="40" t="s">
        <v>55</v>
      </c>
      <c r="E33" s="40"/>
      <c r="F33" s="40"/>
      <c r="G33" s="40"/>
      <c r="H33" s="41">
        <v>0</v>
      </c>
      <c r="I33" s="38"/>
      <c r="J33" s="44"/>
      <c r="K33" s="44"/>
      <c r="L33" s="44"/>
      <c r="M33" s="44"/>
    </row>
    <row r="34" spans="1:13">
      <c r="A34" s="38"/>
      <c r="B34" s="38"/>
      <c r="C34" s="38"/>
      <c r="D34" s="38"/>
      <c r="E34" s="38"/>
      <c r="F34" s="38"/>
      <c r="G34" s="38"/>
      <c r="H34" s="38"/>
      <c r="I34" s="38"/>
      <c r="J34" s="44"/>
      <c r="K34" s="44"/>
      <c r="L34" s="44"/>
      <c r="M34" s="44"/>
    </row>
    <row r="35" spans="1:13">
      <c r="A35" s="38"/>
      <c r="B35" s="38"/>
      <c r="C35" s="38"/>
      <c r="D35" s="40" t="s">
        <v>56</v>
      </c>
      <c r="E35" s="40"/>
      <c r="F35" s="40"/>
      <c r="G35" s="40"/>
      <c r="H35" s="41">
        <v>12</v>
      </c>
      <c r="I35" s="38"/>
      <c r="J35" s="44"/>
      <c r="K35" s="44"/>
      <c r="L35" s="44"/>
      <c r="M35" s="44"/>
    </row>
    <row r="36" spans="1:13">
      <c r="A36" s="38"/>
      <c r="B36" s="38"/>
      <c r="C36" s="38"/>
      <c r="D36" s="38"/>
      <c r="E36" s="38"/>
      <c r="F36" s="38"/>
      <c r="G36" s="38"/>
      <c r="H36" s="38"/>
      <c r="I36" s="38"/>
      <c r="J36" s="44"/>
      <c r="K36" s="44"/>
      <c r="L36" s="44"/>
      <c r="M36" s="44"/>
    </row>
    <row r="37" spans="1:13">
      <c r="A37" s="38"/>
      <c r="B37" s="38"/>
      <c r="C37" s="38"/>
      <c r="D37" s="38"/>
      <c r="E37" s="38"/>
      <c r="F37" s="38"/>
      <c r="G37" s="38"/>
      <c r="H37" s="38"/>
      <c r="I37" s="38"/>
      <c r="J37" s="44"/>
      <c r="K37" s="44"/>
      <c r="L37" s="44"/>
      <c r="M37" s="44"/>
    </row>
    <row r="38" spans="1:13">
      <c r="A38" s="37" t="s">
        <v>50</v>
      </c>
      <c r="B38" s="38" t="s">
        <v>385</v>
      </c>
      <c r="C38" s="37"/>
      <c r="D38" s="37"/>
      <c r="E38" s="37"/>
      <c r="F38" s="37"/>
      <c r="G38" s="38"/>
      <c r="H38" s="38"/>
      <c r="I38" s="38"/>
      <c r="J38" s="44"/>
      <c r="K38" s="44"/>
      <c r="L38" s="44"/>
      <c r="M38" s="44"/>
    </row>
    <row r="39" spans="1:13">
      <c r="A39" s="37" t="s">
        <v>52</v>
      </c>
      <c r="B39" s="39"/>
      <c r="C39" s="38"/>
      <c r="D39" s="38"/>
      <c r="E39" s="38"/>
      <c r="F39" s="38"/>
      <c r="G39" s="38"/>
      <c r="H39" s="38"/>
      <c r="I39" s="38"/>
      <c r="J39" s="44"/>
      <c r="K39" s="44"/>
      <c r="L39" s="44"/>
      <c r="M39" s="44"/>
    </row>
    <row r="40" spans="1:13">
      <c r="A40" s="38"/>
      <c r="B40" s="38"/>
      <c r="C40" s="38"/>
      <c r="D40" s="40" t="s">
        <v>53</v>
      </c>
      <c r="E40" s="40"/>
      <c r="F40" s="40"/>
      <c r="G40" s="40"/>
      <c r="H40" s="41">
        <v>3</v>
      </c>
      <c r="I40" s="38"/>
      <c r="J40" s="44"/>
      <c r="K40" s="44"/>
      <c r="L40" s="44"/>
      <c r="M40" s="44"/>
    </row>
    <row r="41" spans="1:13">
      <c r="A41" s="38"/>
      <c r="B41" s="38"/>
      <c r="C41" s="38"/>
      <c r="D41" s="38"/>
      <c r="E41" s="38"/>
      <c r="F41" s="38"/>
      <c r="G41" s="38"/>
      <c r="H41" s="42"/>
      <c r="I41" s="38"/>
      <c r="J41" s="44"/>
      <c r="K41" s="44"/>
      <c r="L41" s="44"/>
      <c r="M41" s="44"/>
    </row>
    <row r="42" spans="1:13">
      <c r="A42" s="38"/>
      <c r="B42" s="38"/>
      <c r="C42" s="38"/>
      <c r="D42" s="40" t="s">
        <v>54</v>
      </c>
      <c r="E42" s="40"/>
      <c r="F42" s="40"/>
      <c r="G42" s="40"/>
      <c r="H42" s="41">
        <v>0</v>
      </c>
      <c r="I42" s="38"/>
      <c r="J42" s="44"/>
      <c r="K42" s="44"/>
      <c r="L42" s="44"/>
      <c r="M42" s="44"/>
    </row>
    <row r="43" spans="1:13">
      <c r="A43" s="38"/>
      <c r="B43" s="38"/>
      <c r="C43" s="38"/>
      <c r="D43" s="38"/>
      <c r="E43" s="38"/>
      <c r="F43" s="38"/>
      <c r="G43" s="38"/>
      <c r="H43" s="38"/>
      <c r="I43" s="38"/>
      <c r="J43" s="44"/>
      <c r="K43" s="44"/>
      <c r="L43" s="44"/>
      <c r="M43" s="44"/>
    </row>
    <row r="44" spans="1:13">
      <c r="A44" s="38"/>
      <c r="B44" s="38"/>
      <c r="C44" s="38"/>
      <c r="D44" s="40" t="s">
        <v>55</v>
      </c>
      <c r="E44" s="40"/>
      <c r="F44" s="40"/>
      <c r="G44" s="40"/>
      <c r="H44" s="41">
        <v>0</v>
      </c>
      <c r="I44" s="38"/>
      <c r="J44" s="44"/>
      <c r="K44" s="44"/>
      <c r="L44" s="44"/>
      <c r="M44" s="44"/>
    </row>
    <row r="45" spans="1:13">
      <c r="A45" s="38"/>
      <c r="B45" s="38"/>
      <c r="C45" s="38"/>
      <c r="D45" s="38"/>
      <c r="E45" s="38"/>
      <c r="F45" s="38"/>
      <c r="G45" s="38"/>
      <c r="H45" s="38"/>
      <c r="I45" s="38"/>
      <c r="J45" s="44"/>
      <c r="K45" s="44"/>
      <c r="L45" s="44"/>
      <c r="M45" s="44"/>
    </row>
    <row r="46" spans="1:13">
      <c r="A46" s="38"/>
      <c r="B46" s="38"/>
      <c r="C46" s="38"/>
      <c r="D46" s="40" t="s">
        <v>56</v>
      </c>
      <c r="E46" s="40"/>
      <c r="F46" s="40"/>
      <c r="G46" s="40"/>
      <c r="H46" s="41">
        <f>1519+16</f>
        <v>1535</v>
      </c>
      <c r="I46" s="38"/>
      <c r="J46" s="44"/>
      <c r="K46" s="44"/>
      <c r="L46" s="44"/>
      <c r="M46" s="44"/>
    </row>
    <row r="47" spans="1:13">
      <c r="A47" s="38"/>
      <c r="B47" s="38"/>
      <c r="C47" s="38"/>
      <c r="D47" s="38"/>
      <c r="E47" s="38"/>
      <c r="F47" s="38"/>
      <c r="G47" s="38"/>
      <c r="H47" s="38"/>
      <c r="I47" s="38"/>
      <c r="J47" s="44"/>
      <c r="K47" s="44"/>
      <c r="L47" s="44"/>
      <c r="M47" s="44"/>
    </row>
    <row r="48" spans="1:13">
      <c r="A48" s="38"/>
      <c r="B48" s="38"/>
      <c r="C48" s="38"/>
      <c r="D48" s="38"/>
      <c r="E48" s="38"/>
      <c r="F48" s="38"/>
      <c r="G48" s="38"/>
      <c r="H48" s="38"/>
      <c r="I48" s="38"/>
      <c r="J48" s="44"/>
      <c r="K48" s="44"/>
      <c r="L48" s="44"/>
      <c r="M48" s="44"/>
    </row>
    <row r="49" spans="1:13">
      <c r="A49" s="37" t="s">
        <v>50</v>
      </c>
      <c r="B49" s="38" t="s">
        <v>386</v>
      </c>
      <c r="C49" s="37"/>
      <c r="D49" s="37"/>
      <c r="E49" s="37"/>
      <c r="F49" s="37"/>
      <c r="G49" s="38"/>
      <c r="H49" s="38"/>
      <c r="I49" s="38"/>
      <c r="J49" s="44"/>
      <c r="K49" s="44"/>
      <c r="L49" s="44"/>
      <c r="M49" s="44"/>
    </row>
    <row r="50" spans="1:13">
      <c r="A50" s="37" t="s">
        <v>52</v>
      </c>
      <c r="B50" s="39"/>
      <c r="C50" s="38"/>
      <c r="D50" s="38"/>
      <c r="E50" s="38"/>
      <c r="F50" s="38"/>
      <c r="G50" s="38"/>
      <c r="H50" s="38"/>
      <c r="I50" s="38"/>
      <c r="J50" s="44"/>
      <c r="K50" s="44"/>
      <c r="L50" s="44"/>
      <c r="M50" s="44"/>
    </row>
    <row r="51" spans="1:13">
      <c r="A51" s="38"/>
      <c r="B51" s="38"/>
      <c r="C51" s="38"/>
      <c r="D51" s="40" t="s">
        <v>53</v>
      </c>
      <c r="E51" s="40"/>
      <c r="F51" s="40"/>
      <c r="G51" s="40"/>
      <c r="H51" s="41">
        <v>1</v>
      </c>
      <c r="I51" s="38"/>
      <c r="J51" s="44"/>
      <c r="K51" s="44"/>
      <c r="L51" s="44"/>
      <c r="M51" s="44"/>
    </row>
    <row r="52" spans="1:13">
      <c r="A52" s="38"/>
      <c r="B52" s="38"/>
      <c r="C52" s="38"/>
      <c r="D52" s="38"/>
      <c r="E52" s="38"/>
      <c r="F52" s="38"/>
      <c r="G52" s="38"/>
      <c r="H52" s="42"/>
      <c r="I52" s="38"/>
      <c r="J52" s="44"/>
      <c r="K52" s="44"/>
      <c r="L52" s="44"/>
      <c r="M52" s="44"/>
    </row>
    <row r="53" spans="1:13">
      <c r="A53" s="38"/>
      <c r="B53" s="38"/>
      <c r="C53" s="38"/>
      <c r="D53" s="40" t="s">
        <v>54</v>
      </c>
      <c r="E53" s="40"/>
      <c r="F53" s="40"/>
      <c r="G53" s="40"/>
      <c r="H53" s="41">
        <v>0</v>
      </c>
      <c r="I53" s="38"/>
      <c r="J53" s="44"/>
      <c r="K53" s="44"/>
      <c r="L53" s="44"/>
      <c r="M53" s="44"/>
    </row>
    <row r="54" spans="1:13">
      <c r="A54" s="38"/>
      <c r="B54" s="38"/>
      <c r="C54" s="38"/>
      <c r="D54" s="38"/>
      <c r="E54" s="38"/>
      <c r="F54" s="38"/>
      <c r="G54" s="38"/>
      <c r="H54" s="38"/>
      <c r="I54" s="38"/>
      <c r="J54" s="44"/>
      <c r="K54" s="44"/>
      <c r="L54" s="44"/>
      <c r="M54" s="44"/>
    </row>
    <row r="55" spans="1:13">
      <c r="A55" s="38"/>
      <c r="B55" s="38"/>
      <c r="C55" s="38"/>
      <c r="D55" s="40" t="s">
        <v>55</v>
      </c>
      <c r="E55" s="40"/>
      <c r="F55" s="40"/>
      <c r="G55" s="40"/>
      <c r="H55" s="41">
        <v>0</v>
      </c>
      <c r="I55" s="38"/>
      <c r="J55" s="44"/>
      <c r="K55" s="44"/>
      <c r="L55" s="44"/>
      <c r="M55" s="44"/>
    </row>
    <row r="56" spans="1:13">
      <c r="A56" s="38"/>
      <c r="B56" s="38"/>
      <c r="C56" s="38"/>
      <c r="D56" s="38"/>
      <c r="E56" s="38"/>
      <c r="F56" s="38"/>
      <c r="G56" s="38"/>
      <c r="H56" s="38"/>
      <c r="I56" s="38"/>
      <c r="J56" s="44"/>
      <c r="K56" s="44"/>
      <c r="L56" s="44"/>
      <c r="M56" s="44"/>
    </row>
    <row r="57" spans="1:13">
      <c r="A57" s="38"/>
      <c r="B57" s="38"/>
      <c r="C57" s="38"/>
      <c r="D57" s="40" t="s">
        <v>56</v>
      </c>
      <c r="E57" s="40"/>
      <c r="F57" s="40"/>
      <c r="G57" s="40"/>
      <c r="H57" s="41">
        <v>18</v>
      </c>
      <c r="I57" s="38"/>
      <c r="J57" s="44"/>
      <c r="K57" s="44"/>
      <c r="L57" s="44"/>
      <c r="M57" s="44"/>
    </row>
    <row r="58" spans="1:13">
      <c r="A58" s="38"/>
      <c r="B58" s="38"/>
      <c r="C58" s="38"/>
      <c r="D58" s="38"/>
      <c r="E58" s="38"/>
      <c r="F58" s="38"/>
      <c r="G58" s="38"/>
      <c r="H58" s="38"/>
      <c r="I58" s="38"/>
      <c r="J58" s="44"/>
      <c r="K58" s="44"/>
      <c r="L58" s="44"/>
      <c r="M58" s="44"/>
    </row>
    <row r="59" spans="1:13">
      <c r="A59" s="38"/>
      <c r="B59" s="38"/>
      <c r="C59" s="38"/>
      <c r="D59" s="38"/>
      <c r="E59" s="38"/>
      <c r="F59" s="38"/>
      <c r="G59" s="38"/>
      <c r="H59" s="38"/>
      <c r="I59" s="38"/>
      <c r="J59" s="44"/>
      <c r="K59" s="44"/>
      <c r="L59" s="44"/>
      <c r="M59" s="44"/>
    </row>
    <row r="60" spans="1:13">
      <c r="A60" s="37" t="s">
        <v>50</v>
      </c>
      <c r="B60" s="38" t="s">
        <v>387</v>
      </c>
      <c r="C60" s="37"/>
      <c r="D60" s="37"/>
      <c r="E60" s="37"/>
      <c r="F60" s="37"/>
      <c r="G60" s="38"/>
      <c r="H60" s="38"/>
      <c r="I60" s="38"/>
      <c r="J60" s="44"/>
      <c r="K60" s="44"/>
      <c r="L60" s="44"/>
      <c r="M60" s="44"/>
    </row>
    <row r="61" spans="1:13">
      <c r="A61" s="37" t="s">
        <v>52</v>
      </c>
      <c r="B61" s="39"/>
      <c r="C61" s="38"/>
      <c r="D61" s="38"/>
      <c r="E61" s="38"/>
      <c r="F61" s="38"/>
      <c r="G61" s="38"/>
      <c r="H61" s="38"/>
      <c r="I61" s="38"/>
      <c r="J61" s="44"/>
      <c r="K61" s="44"/>
      <c r="L61" s="44"/>
      <c r="M61" s="44"/>
    </row>
    <row r="62" spans="1:13">
      <c r="A62" s="38"/>
      <c r="B62" s="38"/>
      <c r="C62" s="38"/>
      <c r="D62" s="40" t="s">
        <v>53</v>
      </c>
      <c r="E62" s="40"/>
      <c r="F62" s="40"/>
      <c r="G62" s="40"/>
      <c r="H62" s="41">
        <v>1</v>
      </c>
      <c r="I62" s="38"/>
      <c r="J62" s="44"/>
      <c r="K62" s="44"/>
      <c r="L62" s="44"/>
      <c r="M62" s="44"/>
    </row>
    <row r="63" spans="1:13">
      <c r="A63" s="38"/>
      <c r="B63" s="38"/>
      <c r="C63" s="38"/>
      <c r="D63" s="38"/>
      <c r="E63" s="38"/>
      <c r="F63" s="38"/>
      <c r="G63" s="38"/>
      <c r="H63" s="42"/>
      <c r="I63" s="38"/>
      <c r="J63" s="44"/>
      <c r="K63" s="44"/>
      <c r="L63" s="44"/>
      <c r="M63" s="44"/>
    </row>
    <row r="64" spans="1:13">
      <c r="A64" s="38"/>
      <c r="B64" s="38"/>
      <c r="C64" s="38"/>
      <c r="D64" s="40" t="s">
        <v>54</v>
      </c>
      <c r="E64" s="40"/>
      <c r="F64" s="40"/>
      <c r="G64" s="40"/>
      <c r="H64" s="41">
        <v>0</v>
      </c>
      <c r="I64" s="38"/>
      <c r="J64" s="44"/>
      <c r="K64" s="44"/>
      <c r="L64" s="44"/>
      <c r="M64" s="44"/>
    </row>
    <row r="65" spans="1:13">
      <c r="A65" s="38"/>
      <c r="B65" s="38"/>
      <c r="C65" s="38"/>
      <c r="D65" s="38"/>
      <c r="E65" s="38"/>
      <c r="F65" s="38"/>
      <c r="G65" s="38"/>
      <c r="H65" s="38"/>
      <c r="I65" s="38"/>
      <c r="J65" s="44"/>
      <c r="K65" s="44"/>
      <c r="L65" s="44"/>
      <c r="M65" s="44"/>
    </row>
    <row r="66" spans="1:13">
      <c r="A66" s="38"/>
      <c r="B66" s="38"/>
      <c r="C66" s="38"/>
      <c r="D66" s="40" t="s">
        <v>55</v>
      </c>
      <c r="E66" s="40"/>
      <c r="F66" s="40"/>
      <c r="G66" s="40"/>
      <c r="H66" s="41">
        <v>0</v>
      </c>
      <c r="I66" s="38"/>
      <c r="J66" s="44"/>
      <c r="K66" s="44"/>
      <c r="L66" s="44"/>
      <c r="M66" s="44"/>
    </row>
    <row r="67" spans="1:13">
      <c r="A67" s="38"/>
      <c r="B67" s="38"/>
      <c r="C67" s="38"/>
      <c r="D67" s="38"/>
      <c r="E67" s="38"/>
      <c r="F67" s="38"/>
      <c r="G67" s="38"/>
      <c r="H67" s="38"/>
      <c r="I67" s="38"/>
      <c r="J67" s="44"/>
      <c r="K67" s="44"/>
      <c r="L67" s="44"/>
      <c r="M67" s="44"/>
    </row>
    <row r="68" spans="1:13">
      <c r="A68" s="38"/>
      <c r="B68" s="38"/>
      <c r="C68" s="38"/>
      <c r="D68" s="40" t="s">
        <v>56</v>
      </c>
      <c r="E68" s="40"/>
      <c r="F68" s="40"/>
      <c r="G68" s="40"/>
      <c r="H68" s="41">
        <f>170+6</f>
        <v>176</v>
      </c>
      <c r="I68" s="38"/>
      <c r="J68" s="44"/>
      <c r="K68" s="44"/>
      <c r="L68" s="44"/>
      <c r="M68" s="44"/>
    </row>
    <row r="69" spans="1:13">
      <c r="A69" s="38"/>
      <c r="B69" s="38"/>
      <c r="C69" s="38"/>
      <c r="D69" s="38"/>
      <c r="E69" s="38"/>
      <c r="F69" s="38"/>
      <c r="G69" s="38"/>
      <c r="H69" s="38"/>
      <c r="I69" s="38"/>
      <c r="J69" s="44"/>
      <c r="K69" s="44"/>
      <c r="L69" s="44"/>
      <c r="M69" s="44"/>
    </row>
    <row r="70" spans="1:13">
      <c r="A70" s="38"/>
      <c r="B70" s="38"/>
      <c r="C70" s="38"/>
      <c r="D70" s="38"/>
      <c r="E70" s="38"/>
      <c r="F70" s="38"/>
      <c r="G70" s="38"/>
      <c r="H70" s="38"/>
      <c r="I70" s="38"/>
      <c r="J70" s="44"/>
      <c r="K70" s="44"/>
      <c r="L70" s="44"/>
      <c r="M70" s="44"/>
    </row>
    <row r="71" spans="1:13">
      <c r="A71" s="37" t="s">
        <v>50</v>
      </c>
      <c r="B71" s="38" t="s">
        <v>388</v>
      </c>
      <c r="C71" s="37"/>
      <c r="D71" s="37"/>
      <c r="E71" s="37"/>
      <c r="F71" s="37"/>
      <c r="G71" s="38"/>
      <c r="H71" s="38"/>
      <c r="I71" s="38"/>
      <c r="J71" s="44"/>
      <c r="K71" s="44"/>
      <c r="L71" s="44"/>
      <c r="M71" s="44"/>
    </row>
    <row r="72" spans="1:13">
      <c r="A72" s="37" t="s">
        <v>52</v>
      </c>
      <c r="B72" s="39"/>
      <c r="C72" s="38"/>
      <c r="D72" s="38"/>
      <c r="E72" s="38"/>
      <c r="F72" s="38"/>
      <c r="G72" s="38"/>
      <c r="H72" s="38"/>
      <c r="I72" s="38"/>
      <c r="J72" s="44"/>
      <c r="K72" s="44"/>
      <c r="L72" s="44"/>
      <c r="M72" s="44"/>
    </row>
    <row r="73" spans="1:13">
      <c r="A73" s="38"/>
      <c r="B73" s="38"/>
      <c r="C73" s="38"/>
      <c r="D73" s="40" t="s">
        <v>53</v>
      </c>
      <c r="E73" s="40"/>
      <c r="F73" s="40"/>
      <c r="G73" s="40"/>
      <c r="H73" s="41">
        <v>1</v>
      </c>
      <c r="I73" s="38"/>
      <c r="J73" s="44"/>
      <c r="K73" s="44"/>
      <c r="L73" s="44"/>
      <c r="M73" s="44"/>
    </row>
    <row r="74" spans="1:13">
      <c r="A74" s="38"/>
      <c r="B74" s="38"/>
      <c r="C74" s="38"/>
      <c r="D74" s="38"/>
      <c r="E74" s="38"/>
      <c r="F74" s="38"/>
      <c r="G74" s="38"/>
      <c r="H74" s="42"/>
      <c r="I74" s="38"/>
      <c r="J74" s="44"/>
      <c r="K74" s="44"/>
      <c r="L74" s="44"/>
      <c r="M74" s="44"/>
    </row>
    <row r="75" spans="1:13">
      <c r="A75" s="38"/>
      <c r="B75" s="38"/>
      <c r="C75" s="38"/>
      <c r="D75" s="40" t="s">
        <v>54</v>
      </c>
      <c r="E75" s="40"/>
      <c r="F75" s="40"/>
      <c r="G75" s="40"/>
      <c r="H75" s="41">
        <v>0</v>
      </c>
      <c r="I75" s="38"/>
      <c r="J75" s="44"/>
      <c r="K75" s="44"/>
      <c r="L75" s="44"/>
      <c r="M75" s="44"/>
    </row>
    <row r="76" spans="1:13">
      <c r="A76" s="38"/>
      <c r="B76" s="38"/>
      <c r="C76" s="38"/>
      <c r="D76" s="38"/>
      <c r="E76" s="38"/>
      <c r="F76" s="38"/>
      <c r="G76" s="38"/>
      <c r="H76" s="38"/>
      <c r="I76" s="38"/>
      <c r="J76" s="44"/>
      <c r="K76" s="44"/>
      <c r="L76" s="44"/>
      <c r="M76" s="44"/>
    </row>
    <row r="77" spans="1:13">
      <c r="A77" s="38"/>
      <c r="B77" s="38"/>
      <c r="C77" s="38"/>
      <c r="D77" s="40" t="s">
        <v>55</v>
      </c>
      <c r="E77" s="40"/>
      <c r="F77" s="40"/>
      <c r="G77" s="40"/>
      <c r="H77" s="41">
        <v>0</v>
      </c>
      <c r="I77" s="38"/>
      <c r="J77" s="44"/>
      <c r="K77" s="44"/>
      <c r="L77" s="44"/>
      <c r="M77" s="44"/>
    </row>
    <row r="78" spans="1:13">
      <c r="A78" s="38"/>
      <c r="B78" s="38"/>
      <c r="C78" s="38"/>
      <c r="D78" s="38"/>
      <c r="E78" s="38"/>
      <c r="F78" s="38"/>
      <c r="G78" s="38"/>
      <c r="H78" s="38"/>
      <c r="I78" s="38"/>
      <c r="J78" s="44"/>
      <c r="K78" s="44"/>
      <c r="L78" s="44"/>
      <c r="M78" s="44"/>
    </row>
    <row r="79" spans="1:13">
      <c r="A79" s="38"/>
      <c r="B79" s="38"/>
      <c r="C79" s="38"/>
      <c r="D79" s="40" t="s">
        <v>56</v>
      </c>
      <c r="E79" s="40"/>
      <c r="F79" s="40"/>
      <c r="G79" s="40"/>
      <c r="H79" s="41">
        <v>12</v>
      </c>
      <c r="I79" s="38"/>
      <c r="J79" s="44"/>
      <c r="K79" s="44"/>
      <c r="L79" s="44"/>
      <c r="M79" s="44"/>
    </row>
    <row r="80" spans="1:13">
      <c r="A80" s="38"/>
      <c r="B80" s="38"/>
      <c r="C80" s="38"/>
      <c r="D80" s="38"/>
      <c r="E80" s="38"/>
      <c r="F80" s="38"/>
      <c r="G80" s="38"/>
      <c r="H80" s="38"/>
      <c r="I80" s="38"/>
      <c r="J80" s="44"/>
      <c r="K80" s="44"/>
      <c r="L80" s="44"/>
      <c r="M80" s="44"/>
    </row>
    <row r="81" spans="1:13">
      <c r="A81" s="37" t="s">
        <v>50</v>
      </c>
      <c r="B81" s="38" t="s">
        <v>389</v>
      </c>
      <c r="C81" s="37"/>
      <c r="D81" s="37"/>
      <c r="E81" s="37"/>
      <c r="F81" s="37"/>
      <c r="G81" s="38"/>
      <c r="H81" s="38"/>
      <c r="I81" s="38"/>
      <c r="J81" s="44"/>
      <c r="K81" s="44"/>
      <c r="L81" s="44"/>
      <c r="M81" s="44"/>
    </row>
    <row r="82" spans="1:13">
      <c r="A82" s="37" t="s">
        <v>52</v>
      </c>
      <c r="B82" s="39"/>
      <c r="C82" s="38"/>
      <c r="D82" s="38"/>
      <c r="E82" s="38"/>
      <c r="F82" s="38"/>
      <c r="G82" s="38"/>
      <c r="H82" s="38"/>
      <c r="I82" s="38"/>
      <c r="J82" s="44"/>
      <c r="K82" s="44"/>
      <c r="L82" s="44"/>
      <c r="M82" s="44"/>
    </row>
    <row r="83" spans="1:13">
      <c r="A83" s="38"/>
      <c r="B83" s="38"/>
      <c r="C83" s="38"/>
      <c r="D83" s="40" t="s">
        <v>53</v>
      </c>
      <c r="E83" s="40"/>
      <c r="F83" s="40"/>
      <c r="G83" s="40"/>
      <c r="H83" s="41">
        <v>1</v>
      </c>
      <c r="I83" s="38"/>
      <c r="J83" s="44"/>
      <c r="K83" s="44"/>
      <c r="L83" s="44"/>
      <c r="M83" s="44"/>
    </row>
    <row r="84" spans="1:13">
      <c r="A84" s="38"/>
      <c r="B84" s="38"/>
      <c r="C84" s="38"/>
      <c r="D84" s="38"/>
      <c r="E84" s="38"/>
      <c r="F84" s="38"/>
      <c r="G84" s="38"/>
      <c r="H84" s="42"/>
      <c r="I84" s="38"/>
      <c r="J84" s="44"/>
      <c r="K84" s="44"/>
      <c r="L84" s="44"/>
      <c r="M84" s="44"/>
    </row>
    <row r="85" spans="1:13">
      <c r="A85" s="38"/>
      <c r="B85" s="38"/>
      <c r="C85" s="38"/>
      <c r="D85" s="40" t="s">
        <v>54</v>
      </c>
      <c r="E85" s="40"/>
      <c r="F85" s="40"/>
      <c r="G85" s="40"/>
      <c r="H85" s="41">
        <v>0</v>
      </c>
      <c r="I85" s="38"/>
      <c r="J85" s="44"/>
      <c r="K85" s="44"/>
      <c r="L85" s="44"/>
      <c r="M85" s="44"/>
    </row>
    <row r="86" spans="1:8">
      <c r="A86" s="38"/>
      <c r="B86" s="38"/>
      <c r="C86" s="38"/>
      <c r="D86" s="38"/>
      <c r="E86" s="38"/>
      <c r="F86" s="38"/>
      <c r="G86" s="38"/>
      <c r="H86" s="38"/>
    </row>
    <row r="87" spans="1:8">
      <c r="A87" s="38"/>
      <c r="B87" s="38"/>
      <c r="C87" s="38"/>
      <c r="D87" s="40" t="s">
        <v>55</v>
      </c>
      <c r="E87" s="40"/>
      <c r="F87" s="40"/>
      <c r="G87" s="40"/>
      <c r="H87" s="41">
        <v>0</v>
      </c>
    </row>
    <row r="88" spans="1:8">
      <c r="A88" s="38"/>
      <c r="B88" s="38"/>
      <c r="C88" s="38"/>
      <c r="D88" s="38"/>
      <c r="E88" s="38"/>
      <c r="F88" s="38"/>
      <c r="G88" s="38"/>
      <c r="H88" s="38"/>
    </row>
    <row r="89" spans="1:8">
      <c r="A89" s="38"/>
      <c r="B89" s="38"/>
      <c r="C89" s="38"/>
      <c r="D89" s="40" t="s">
        <v>56</v>
      </c>
      <c r="E89" s="40"/>
      <c r="F89" s="40"/>
      <c r="G89" s="40"/>
      <c r="H89" s="41">
        <v>78</v>
      </c>
    </row>
    <row r="91" spans="1:8">
      <c r="A91" s="37" t="s">
        <v>50</v>
      </c>
      <c r="B91" s="38" t="s">
        <v>390</v>
      </c>
      <c r="C91" s="37"/>
      <c r="D91" s="37"/>
      <c r="E91" s="37"/>
      <c r="F91" s="37"/>
      <c r="G91" s="38"/>
      <c r="H91" s="38"/>
    </row>
    <row r="92" spans="1:8">
      <c r="A92" s="37" t="s">
        <v>52</v>
      </c>
      <c r="B92" s="39"/>
      <c r="C92" s="38"/>
      <c r="D92" s="38"/>
      <c r="E92" s="38"/>
      <c r="F92" s="38"/>
      <c r="G92" s="38"/>
      <c r="H92" s="38"/>
    </row>
    <row r="93" spans="1:8">
      <c r="A93" s="38"/>
      <c r="B93" s="38"/>
      <c r="C93" s="38"/>
      <c r="D93" s="40" t="s">
        <v>53</v>
      </c>
      <c r="E93" s="40"/>
      <c r="F93" s="40"/>
      <c r="G93" s="40"/>
      <c r="H93" s="41">
        <v>1</v>
      </c>
    </row>
    <row r="94" spans="1:8">
      <c r="A94" s="38"/>
      <c r="B94" s="38"/>
      <c r="C94" s="38"/>
      <c r="D94" s="38"/>
      <c r="E94" s="38"/>
      <c r="F94" s="38"/>
      <c r="G94" s="38"/>
      <c r="H94" s="42"/>
    </row>
    <row r="95" spans="1:8">
      <c r="A95" s="38"/>
      <c r="B95" s="38"/>
      <c r="C95" s="38"/>
      <c r="D95" s="40" t="s">
        <v>54</v>
      </c>
      <c r="E95" s="40"/>
      <c r="F95" s="40"/>
      <c r="G95" s="40"/>
      <c r="H95" s="41">
        <v>0</v>
      </c>
    </row>
    <row r="96" spans="1:8">
      <c r="A96" s="38"/>
      <c r="B96" s="38"/>
      <c r="C96" s="38"/>
      <c r="D96" s="38"/>
      <c r="E96" s="38"/>
      <c r="F96" s="38"/>
      <c r="G96" s="38"/>
      <c r="H96" s="38"/>
    </row>
    <row r="97" spans="1:8">
      <c r="A97" s="38"/>
      <c r="B97" s="38"/>
      <c r="C97" s="38"/>
      <c r="D97" s="40" t="s">
        <v>55</v>
      </c>
      <c r="E97" s="40"/>
      <c r="F97" s="40"/>
      <c r="G97" s="40"/>
      <c r="H97" s="41">
        <v>0</v>
      </c>
    </row>
    <row r="98" spans="1:8">
      <c r="A98" s="38"/>
      <c r="B98" s="38"/>
      <c r="C98" s="38"/>
      <c r="D98" s="38"/>
      <c r="E98" s="38"/>
      <c r="F98" s="38"/>
      <c r="G98" s="38"/>
      <c r="H98" s="38"/>
    </row>
    <row r="99" spans="1:8">
      <c r="A99" s="38"/>
      <c r="B99" s="38"/>
      <c r="C99" s="38"/>
      <c r="D99" s="40" t="s">
        <v>56</v>
      </c>
      <c r="E99" s="40"/>
      <c r="F99" s="40"/>
      <c r="G99" s="40"/>
      <c r="H99" s="41">
        <f>58+1</f>
        <v>59</v>
      </c>
    </row>
    <row r="102" spans="1:1">
      <c r="A102" s="51" t="s">
        <v>379</v>
      </c>
    </row>
  </sheetData>
  <mergeCells count="36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  <mergeCell ref="D62:G62"/>
    <mergeCell ref="D64:G64"/>
    <mergeCell ref="D66:G66"/>
    <mergeCell ref="D68:G68"/>
    <mergeCell ref="D73:G73"/>
    <mergeCell ref="D75:G75"/>
    <mergeCell ref="D77:G77"/>
    <mergeCell ref="D79:G79"/>
    <mergeCell ref="D83:G83"/>
    <mergeCell ref="D85:G85"/>
    <mergeCell ref="D87:G87"/>
    <mergeCell ref="D89:G89"/>
    <mergeCell ref="D93:G93"/>
    <mergeCell ref="D95:G95"/>
    <mergeCell ref="D97:G97"/>
    <mergeCell ref="D99:G9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opLeftCell="A70" workbookViewId="0">
      <selection activeCell="A81" sqref="A81"/>
    </sheetView>
  </sheetViews>
  <sheetFormatPr defaultColWidth="9.14285714285714" defaultRowHeight="15"/>
  <cols>
    <col min="7" max="7" width="16.5714285714286" customWidth="1"/>
  </cols>
  <sheetData>
    <row r="1" spans="1:13">
      <c r="A1" s="37" t="s">
        <v>48</v>
      </c>
      <c r="B1" s="37" t="s">
        <v>22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391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50</v>
      </c>
      <c r="B5" s="38" t="s">
        <v>392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52</v>
      </c>
      <c r="B6" s="39"/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53</v>
      </c>
      <c r="E7" s="40"/>
      <c r="F7" s="40"/>
      <c r="G7" s="40"/>
      <c r="H7" s="41">
        <v>10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54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55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56</v>
      </c>
      <c r="E13" s="40"/>
      <c r="F13" s="40"/>
      <c r="G13" s="40"/>
      <c r="H13" s="41">
        <v>0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50</v>
      </c>
      <c r="B16" s="38" t="s">
        <v>393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52</v>
      </c>
      <c r="B17" s="39"/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53</v>
      </c>
      <c r="E18" s="40"/>
      <c r="F18" s="40"/>
      <c r="G18" s="40"/>
      <c r="H18" s="41">
        <v>8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54</v>
      </c>
      <c r="E20" s="40"/>
      <c r="F20" s="40"/>
      <c r="G20" s="40"/>
      <c r="H20" s="41">
        <v>0</v>
      </c>
      <c r="I20" s="38"/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55</v>
      </c>
      <c r="E22" s="40"/>
      <c r="F22" s="40"/>
      <c r="G22" s="40"/>
      <c r="H22" s="41">
        <v>0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56</v>
      </c>
      <c r="E24" s="40"/>
      <c r="F24" s="40"/>
      <c r="G24" s="40"/>
      <c r="H24" s="41">
        <v>0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44"/>
      <c r="K26" s="44"/>
      <c r="L26" s="44"/>
      <c r="M26" s="44"/>
    </row>
    <row r="27" spans="1:13">
      <c r="A27" s="37" t="s">
        <v>50</v>
      </c>
      <c r="B27" s="38" t="s">
        <v>394</v>
      </c>
      <c r="C27" s="37"/>
      <c r="D27" s="37"/>
      <c r="E27" s="37"/>
      <c r="F27" s="37"/>
      <c r="G27" s="38"/>
      <c r="H27" s="38"/>
      <c r="I27" s="38"/>
      <c r="J27" s="44"/>
      <c r="K27" s="44"/>
      <c r="L27" s="44"/>
      <c r="M27" s="44"/>
    </row>
    <row r="28" spans="1:13">
      <c r="A28" s="37" t="s">
        <v>52</v>
      </c>
      <c r="B28" s="39"/>
      <c r="C28" s="38"/>
      <c r="D28" s="38"/>
      <c r="E28" s="38"/>
      <c r="F28" s="38"/>
      <c r="G28" s="38"/>
      <c r="H28" s="38"/>
      <c r="I28" s="38"/>
      <c r="J28" s="44"/>
      <c r="K28" s="44"/>
      <c r="L28" s="44"/>
      <c r="M28" s="44"/>
    </row>
    <row r="29" spans="1:13">
      <c r="A29" s="38"/>
      <c r="B29" s="38"/>
      <c r="C29" s="38"/>
      <c r="D29" s="40" t="s">
        <v>53</v>
      </c>
      <c r="E29" s="40"/>
      <c r="F29" s="40"/>
      <c r="G29" s="40"/>
      <c r="H29" s="41">
        <v>1</v>
      </c>
      <c r="I29" s="38"/>
      <c r="J29" s="44"/>
      <c r="K29" s="44"/>
      <c r="L29" s="44"/>
      <c r="M29" s="44"/>
    </row>
    <row r="30" spans="1:13">
      <c r="A30" s="38"/>
      <c r="B30" s="38"/>
      <c r="C30" s="38"/>
      <c r="D30" s="38"/>
      <c r="E30" s="38"/>
      <c r="F30" s="38"/>
      <c r="G30" s="38"/>
      <c r="H30" s="42"/>
      <c r="I30" s="38"/>
      <c r="J30" s="44"/>
      <c r="K30" s="44"/>
      <c r="L30" s="44"/>
      <c r="M30" s="44"/>
    </row>
    <row r="31" spans="1:13">
      <c r="A31" s="38"/>
      <c r="B31" s="38"/>
      <c r="C31" s="38"/>
      <c r="D31" s="40" t="s">
        <v>54</v>
      </c>
      <c r="E31" s="40"/>
      <c r="F31" s="40"/>
      <c r="G31" s="40"/>
      <c r="H31" s="41">
        <v>0</v>
      </c>
      <c r="I31" s="38"/>
      <c r="J31" s="44"/>
      <c r="K31" s="44"/>
      <c r="L31" s="44"/>
      <c r="M31" s="44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44"/>
      <c r="K32" s="44"/>
      <c r="L32" s="44"/>
      <c r="M32" s="44"/>
    </row>
    <row r="33" spans="1:13">
      <c r="A33" s="38"/>
      <c r="B33" s="38"/>
      <c r="C33" s="38"/>
      <c r="D33" s="40" t="s">
        <v>55</v>
      </c>
      <c r="E33" s="40"/>
      <c r="F33" s="40"/>
      <c r="G33" s="40"/>
      <c r="H33" s="41">
        <v>0</v>
      </c>
      <c r="I33" s="38"/>
      <c r="J33" s="44"/>
      <c r="K33" s="44"/>
      <c r="L33" s="44"/>
      <c r="M33" s="44"/>
    </row>
    <row r="34" spans="1:13">
      <c r="A34" s="38"/>
      <c r="B34" s="38"/>
      <c r="C34" s="38"/>
      <c r="D34" s="38"/>
      <c r="E34" s="38"/>
      <c r="F34" s="38"/>
      <c r="G34" s="38"/>
      <c r="H34" s="38"/>
      <c r="I34" s="38"/>
      <c r="J34" s="44"/>
      <c r="K34" s="44"/>
      <c r="L34" s="44"/>
      <c r="M34" s="44"/>
    </row>
    <row r="35" spans="1:13">
      <c r="A35" s="38"/>
      <c r="B35" s="38"/>
      <c r="C35" s="38"/>
      <c r="D35" s="40" t="s">
        <v>56</v>
      </c>
      <c r="E35" s="40"/>
      <c r="F35" s="40"/>
      <c r="G35" s="40"/>
      <c r="H35" s="41">
        <v>0</v>
      </c>
      <c r="I35" s="38"/>
      <c r="J35" s="44"/>
      <c r="K35" s="44"/>
      <c r="L35" s="44"/>
      <c r="M35" s="44"/>
    </row>
    <row r="36" spans="1:13">
      <c r="A36" s="38"/>
      <c r="B36" s="38"/>
      <c r="C36" s="38"/>
      <c r="D36" s="38"/>
      <c r="E36" s="38"/>
      <c r="F36" s="38"/>
      <c r="G36" s="38"/>
      <c r="H36" s="38"/>
      <c r="I36" s="38"/>
      <c r="J36" s="44"/>
      <c r="K36" s="44"/>
      <c r="L36" s="44"/>
      <c r="M36" s="44"/>
    </row>
    <row r="37" spans="1:13">
      <c r="A37" s="38"/>
      <c r="B37" s="38"/>
      <c r="C37" s="38"/>
      <c r="D37" s="38"/>
      <c r="E37" s="38"/>
      <c r="F37" s="38"/>
      <c r="G37" s="38"/>
      <c r="H37" s="38"/>
      <c r="I37" s="38"/>
      <c r="J37" s="44"/>
      <c r="K37" s="44"/>
      <c r="L37" s="44"/>
      <c r="M37" s="44"/>
    </row>
    <row r="38" spans="1:13">
      <c r="A38" s="37" t="s">
        <v>50</v>
      </c>
      <c r="B38" s="38" t="s">
        <v>395</v>
      </c>
      <c r="C38" s="37"/>
      <c r="D38" s="37"/>
      <c r="E38" s="37"/>
      <c r="F38" s="37"/>
      <c r="G38" s="38"/>
      <c r="H38" s="38"/>
      <c r="I38" s="38"/>
      <c r="J38" s="44"/>
      <c r="K38" s="44"/>
      <c r="L38" s="44"/>
      <c r="M38" s="44"/>
    </row>
    <row r="39" spans="1:13">
      <c r="A39" s="37" t="s">
        <v>52</v>
      </c>
      <c r="B39" s="39"/>
      <c r="C39" s="38"/>
      <c r="D39" s="38"/>
      <c r="E39" s="38"/>
      <c r="F39" s="38"/>
      <c r="G39" s="38"/>
      <c r="H39" s="38"/>
      <c r="I39" s="38"/>
      <c r="J39" s="44"/>
      <c r="K39" s="44"/>
      <c r="L39" s="44"/>
      <c r="M39" s="44"/>
    </row>
    <row r="40" spans="1:13">
      <c r="A40" s="38"/>
      <c r="B40" s="38"/>
      <c r="C40" s="38"/>
      <c r="D40" s="40" t="s">
        <v>53</v>
      </c>
      <c r="E40" s="40"/>
      <c r="F40" s="40"/>
      <c r="G40" s="40"/>
      <c r="H40" s="41">
        <v>8</v>
      </c>
      <c r="I40" s="38"/>
      <c r="J40" s="44"/>
      <c r="K40" s="44"/>
      <c r="L40" s="44"/>
      <c r="M40" s="44"/>
    </row>
    <row r="41" spans="1:13">
      <c r="A41" s="38"/>
      <c r="B41" s="38"/>
      <c r="C41" s="38"/>
      <c r="D41" s="38"/>
      <c r="E41" s="38"/>
      <c r="F41" s="38"/>
      <c r="G41" s="38"/>
      <c r="H41" s="42"/>
      <c r="I41" s="38"/>
      <c r="J41" s="44"/>
      <c r="K41" s="44"/>
      <c r="L41" s="44"/>
      <c r="M41" s="44"/>
    </row>
    <row r="42" spans="1:13">
      <c r="A42" s="38"/>
      <c r="B42" s="38"/>
      <c r="C42" s="38"/>
      <c r="D42" s="40" t="s">
        <v>54</v>
      </c>
      <c r="E42" s="40"/>
      <c r="F42" s="40"/>
      <c r="G42" s="40"/>
      <c r="H42" s="41">
        <v>0</v>
      </c>
      <c r="I42" s="38"/>
      <c r="J42" s="44"/>
      <c r="K42" s="44"/>
      <c r="L42" s="44"/>
      <c r="M42" s="44"/>
    </row>
    <row r="43" spans="1:13">
      <c r="A43" s="38"/>
      <c r="B43" s="38"/>
      <c r="C43" s="38"/>
      <c r="D43" s="38"/>
      <c r="E43" s="38"/>
      <c r="F43" s="38"/>
      <c r="G43" s="38"/>
      <c r="H43" s="38"/>
      <c r="I43" s="38"/>
      <c r="J43" s="44"/>
      <c r="K43" s="44"/>
      <c r="L43" s="44"/>
      <c r="M43" s="44"/>
    </row>
    <row r="44" spans="1:13">
      <c r="A44" s="38"/>
      <c r="B44" s="38"/>
      <c r="C44" s="38"/>
      <c r="D44" s="40" t="s">
        <v>55</v>
      </c>
      <c r="E44" s="40"/>
      <c r="F44" s="40"/>
      <c r="G44" s="40"/>
      <c r="H44" s="41">
        <v>0</v>
      </c>
      <c r="I44" s="38"/>
      <c r="J44" s="44"/>
      <c r="K44" s="44"/>
      <c r="L44" s="44"/>
      <c r="M44" s="44"/>
    </row>
    <row r="45" spans="1:13">
      <c r="A45" s="38"/>
      <c r="B45" s="38"/>
      <c r="C45" s="38"/>
      <c r="D45" s="38"/>
      <c r="E45" s="38"/>
      <c r="F45" s="38"/>
      <c r="G45" s="38"/>
      <c r="H45" s="38"/>
      <c r="I45" s="38"/>
      <c r="J45" s="44"/>
      <c r="K45" s="44"/>
      <c r="L45" s="44"/>
      <c r="M45" s="44"/>
    </row>
    <row r="46" spans="1:13">
      <c r="A46" s="38"/>
      <c r="B46" s="38"/>
      <c r="C46" s="38"/>
      <c r="D46" s="40" t="s">
        <v>56</v>
      </c>
      <c r="E46" s="40"/>
      <c r="F46" s="40"/>
      <c r="G46" s="40"/>
      <c r="H46" s="41">
        <v>0</v>
      </c>
      <c r="I46" s="38"/>
      <c r="J46" s="44"/>
      <c r="K46" s="44"/>
      <c r="L46" s="44"/>
      <c r="M46" s="44"/>
    </row>
    <row r="47" spans="1:13">
      <c r="A47" s="38"/>
      <c r="B47" s="38"/>
      <c r="C47" s="38"/>
      <c r="D47" s="38"/>
      <c r="E47" s="38"/>
      <c r="F47" s="38"/>
      <c r="G47" s="38"/>
      <c r="H47" s="38"/>
      <c r="I47" s="38"/>
      <c r="J47" s="44"/>
      <c r="K47" s="44"/>
      <c r="L47" s="44"/>
      <c r="M47" s="44"/>
    </row>
    <row r="48" spans="1:13">
      <c r="A48" s="38"/>
      <c r="B48" s="38"/>
      <c r="C48" s="38"/>
      <c r="D48" s="38"/>
      <c r="E48" s="38"/>
      <c r="F48" s="38"/>
      <c r="G48" s="38"/>
      <c r="H48" s="38"/>
      <c r="I48" s="38"/>
      <c r="J48" s="44"/>
      <c r="K48" s="44"/>
      <c r="L48" s="44"/>
      <c r="M48" s="44"/>
    </row>
    <row r="49" spans="1:13">
      <c r="A49" s="37" t="s">
        <v>50</v>
      </c>
      <c r="B49" s="38" t="s">
        <v>396</v>
      </c>
      <c r="C49" s="37"/>
      <c r="D49" s="37"/>
      <c r="E49" s="37"/>
      <c r="F49" s="37"/>
      <c r="G49" s="38"/>
      <c r="H49" s="38"/>
      <c r="I49" s="38"/>
      <c r="J49" s="44"/>
      <c r="K49" s="44"/>
      <c r="L49" s="44"/>
      <c r="M49" s="44"/>
    </row>
    <row r="50" spans="1:13">
      <c r="A50" s="37" t="s">
        <v>52</v>
      </c>
      <c r="B50" s="39"/>
      <c r="C50" s="38"/>
      <c r="D50" s="38"/>
      <c r="E50" s="38"/>
      <c r="F50" s="38"/>
      <c r="G50" s="38"/>
      <c r="H50" s="38"/>
      <c r="I50" s="38"/>
      <c r="J50" s="44"/>
      <c r="K50" s="44"/>
      <c r="L50" s="44"/>
      <c r="M50" s="44"/>
    </row>
    <row r="51" spans="1:13">
      <c r="A51" s="38"/>
      <c r="B51" s="38"/>
      <c r="C51" s="38"/>
      <c r="D51" s="40" t="s">
        <v>53</v>
      </c>
      <c r="E51" s="40"/>
      <c r="F51" s="40"/>
      <c r="G51" s="40"/>
      <c r="H51" s="41">
        <v>1</v>
      </c>
      <c r="I51" s="38"/>
      <c r="J51" s="44"/>
      <c r="K51" s="44"/>
      <c r="L51" s="44"/>
      <c r="M51" s="44"/>
    </row>
    <row r="52" spans="1:13">
      <c r="A52" s="38"/>
      <c r="B52" s="38"/>
      <c r="C52" s="38"/>
      <c r="D52" s="38"/>
      <c r="E52" s="38"/>
      <c r="F52" s="38"/>
      <c r="G52" s="38"/>
      <c r="H52" s="42"/>
      <c r="I52" s="38"/>
      <c r="J52" s="44"/>
      <c r="K52" s="44"/>
      <c r="L52" s="44"/>
      <c r="M52" s="44"/>
    </row>
    <row r="53" spans="1:13">
      <c r="A53" s="38"/>
      <c r="B53" s="38"/>
      <c r="C53" s="38"/>
      <c r="D53" s="40" t="s">
        <v>54</v>
      </c>
      <c r="E53" s="40"/>
      <c r="F53" s="40"/>
      <c r="G53" s="40"/>
      <c r="H53" s="41">
        <v>0</v>
      </c>
      <c r="I53" s="38"/>
      <c r="J53" s="44"/>
      <c r="K53" s="44"/>
      <c r="L53" s="44"/>
      <c r="M53" s="44"/>
    </row>
    <row r="54" spans="1:13">
      <c r="A54" s="38"/>
      <c r="B54" s="38"/>
      <c r="C54" s="38"/>
      <c r="D54" s="38"/>
      <c r="E54" s="38"/>
      <c r="F54" s="38"/>
      <c r="G54" s="38"/>
      <c r="H54" s="38"/>
      <c r="I54" s="38"/>
      <c r="J54" s="44"/>
      <c r="K54" s="44"/>
      <c r="L54" s="44"/>
      <c r="M54" s="44"/>
    </row>
    <row r="55" spans="1:13">
      <c r="A55" s="38"/>
      <c r="B55" s="38"/>
      <c r="C55" s="38"/>
      <c r="D55" s="40" t="s">
        <v>55</v>
      </c>
      <c r="E55" s="40"/>
      <c r="F55" s="40"/>
      <c r="G55" s="40"/>
      <c r="H55" s="41">
        <v>0</v>
      </c>
      <c r="I55" s="38"/>
      <c r="J55" s="44"/>
      <c r="K55" s="44"/>
      <c r="L55" s="44"/>
      <c r="M55" s="44"/>
    </row>
    <row r="56" spans="1:13">
      <c r="A56" s="38"/>
      <c r="B56" s="38"/>
      <c r="C56" s="38"/>
      <c r="D56" s="38"/>
      <c r="E56" s="38"/>
      <c r="F56" s="38"/>
      <c r="G56" s="38"/>
      <c r="H56" s="38"/>
      <c r="I56" s="38"/>
      <c r="J56" s="44"/>
      <c r="K56" s="44"/>
      <c r="L56" s="44"/>
      <c r="M56" s="44"/>
    </row>
    <row r="57" spans="1:13">
      <c r="A57" s="38"/>
      <c r="B57" s="38"/>
      <c r="C57" s="38"/>
      <c r="D57" s="40" t="s">
        <v>56</v>
      </c>
      <c r="E57" s="40"/>
      <c r="F57" s="40"/>
      <c r="G57" s="40"/>
      <c r="H57" s="41">
        <v>0</v>
      </c>
      <c r="I57" s="38"/>
      <c r="J57" s="44"/>
      <c r="K57" s="44"/>
      <c r="L57" s="44"/>
      <c r="M57" s="44"/>
    </row>
    <row r="58" spans="1:13">
      <c r="A58" s="38"/>
      <c r="B58" s="38"/>
      <c r="C58" s="38"/>
      <c r="D58" s="38"/>
      <c r="E58" s="38"/>
      <c r="F58" s="38"/>
      <c r="G58" s="38"/>
      <c r="H58" s="38"/>
      <c r="I58" s="38"/>
      <c r="J58" s="44"/>
      <c r="K58" s="44"/>
      <c r="L58" s="44"/>
      <c r="M58" s="44"/>
    </row>
    <row r="59" spans="1:13">
      <c r="A59" s="38"/>
      <c r="B59" s="38"/>
      <c r="C59" s="38"/>
      <c r="D59" s="38"/>
      <c r="E59" s="38"/>
      <c r="F59" s="38"/>
      <c r="G59" s="38"/>
      <c r="H59" s="38"/>
      <c r="I59" s="38"/>
      <c r="J59" s="44"/>
      <c r="K59" s="44"/>
      <c r="L59" s="44"/>
      <c r="M59" s="44"/>
    </row>
    <row r="60" spans="1:13">
      <c r="A60" s="37" t="s">
        <v>50</v>
      </c>
      <c r="B60" s="38" t="s">
        <v>397</v>
      </c>
      <c r="C60" s="37"/>
      <c r="D60" s="37"/>
      <c r="E60" s="37"/>
      <c r="F60" s="37"/>
      <c r="G60" s="38"/>
      <c r="H60" s="38"/>
      <c r="I60" s="38"/>
      <c r="J60" s="44"/>
      <c r="K60" s="44"/>
      <c r="L60" s="44"/>
      <c r="M60" s="44"/>
    </row>
    <row r="61" spans="1:13">
      <c r="A61" s="37" t="s">
        <v>52</v>
      </c>
      <c r="B61" s="39"/>
      <c r="C61" s="38"/>
      <c r="D61" s="38"/>
      <c r="E61" s="38"/>
      <c r="F61" s="38"/>
      <c r="G61" s="38"/>
      <c r="H61" s="38"/>
      <c r="I61" s="38"/>
      <c r="J61" s="44"/>
      <c r="K61" s="44"/>
      <c r="L61" s="44"/>
      <c r="M61" s="44"/>
    </row>
    <row r="62" spans="1:13">
      <c r="A62" s="38"/>
      <c r="B62" s="38"/>
      <c r="C62" s="38"/>
      <c r="D62" s="40" t="s">
        <v>53</v>
      </c>
      <c r="E62" s="40"/>
      <c r="F62" s="40"/>
      <c r="G62" s="40"/>
      <c r="H62" s="41">
        <v>6</v>
      </c>
      <c r="I62" s="38"/>
      <c r="J62" s="44"/>
      <c r="K62" s="44"/>
      <c r="L62" s="44"/>
      <c r="M62" s="44"/>
    </row>
    <row r="63" spans="1:13">
      <c r="A63" s="38"/>
      <c r="B63" s="38"/>
      <c r="C63" s="38"/>
      <c r="D63" s="38"/>
      <c r="E63" s="38"/>
      <c r="F63" s="38"/>
      <c r="G63" s="38"/>
      <c r="H63" s="42"/>
      <c r="I63" s="38"/>
      <c r="J63" s="44"/>
      <c r="K63" s="44"/>
      <c r="L63" s="44"/>
      <c r="M63" s="44"/>
    </row>
    <row r="64" spans="1:13">
      <c r="A64" s="38"/>
      <c r="B64" s="38"/>
      <c r="C64" s="38"/>
      <c r="D64" s="40" t="s">
        <v>54</v>
      </c>
      <c r="E64" s="40"/>
      <c r="F64" s="40"/>
      <c r="G64" s="40"/>
      <c r="H64" s="41">
        <v>0</v>
      </c>
      <c r="I64" s="38"/>
      <c r="J64" s="44"/>
      <c r="K64" s="44"/>
      <c r="L64" s="44"/>
      <c r="M64" s="44"/>
    </row>
    <row r="65" spans="1:13">
      <c r="A65" s="38"/>
      <c r="B65" s="38"/>
      <c r="C65" s="38"/>
      <c r="D65" s="38"/>
      <c r="E65" s="38"/>
      <c r="F65" s="38"/>
      <c r="G65" s="38"/>
      <c r="H65" s="38"/>
      <c r="I65" s="38"/>
      <c r="J65" s="44"/>
      <c r="K65" s="44"/>
      <c r="L65" s="44"/>
      <c r="M65" s="44"/>
    </row>
    <row r="66" spans="1:13">
      <c r="A66" s="38"/>
      <c r="B66" s="38"/>
      <c r="C66" s="38"/>
      <c r="D66" s="40" t="s">
        <v>55</v>
      </c>
      <c r="E66" s="40"/>
      <c r="F66" s="40"/>
      <c r="G66" s="40"/>
      <c r="H66" s="41">
        <v>0</v>
      </c>
      <c r="I66" s="38"/>
      <c r="J66" s="44"/>
      <c r="K66" s="44"/>
      <c r="L66" s="44"/>
      <c r="M66" s="44"/>
    </row>
    <row r="67" spans="1:13">
      <c r="A67" s="38"/>
      <c r="B67" s="38"/>
      <c r="C67" s="38"/>
      <c r="D67" s="38"/>
      <c r="E67" s="38"/>
      <c r="F67" s="38"/>
      <c r="G67" s="38"/>
      <c r="H67" s="38"/>
      <c r="I67" s="38"/>
      <c r="J67" s="44"/>
      <c r="K67" s="44"/>
      <c r="L67" s="44"/>
      <c r="M67" s="44"/>
    </row>
    <row r="68" spans="1:13">
      <c r="A68" s="38"/>
      <c r="B68" s="38"/>
      <c r="C68" s="38"/>
      <c r="D68" s="40" t="s">
        <v>56</v>
      </c>
      <c r="E68" s="40"/>
      <c r="F68" s="40"/>
      <c r="G68" s="40"/>
      <c r="H68" s="41">
        <v>0</v>
      </c>
      <c r="I68" s="38"/>
      <c r="J68" s="44"/>
      <c r="K68" s="44"/>
      <c r="L68" s="44"/>
      <c r="M68" s="44"/>
    </row>
    <row r="69" spans="1:13">
      <c r="A69" s="38"/>
      <c r="B69" s="38"/>
      <c r="C69" s="38"/>
      <c r="D69" s="38"/>
      <c r="E69" s="38"/>
      <c r="F69" s="38"/>
      <c r="G69" s="38"/>
      <c r="H69" s="38"/>
      <c r="I69" s="38"/>
      <c r="J69" s="44"/>
      <c r="K69" s="44"/>
      <c r="L69" s="44"/>
      <c r="M69" s="44"/>
    </row>
    <row r="70" spans="1:13">
      <c r="A70" s="38"/>
      <c r="B70" s="38"/>
      <c r="C70" s="38"/>
      <c r="D70" s="38"/>
      <c r="E70" s="38"/>
      <c r="F70" s="38"/>
      <c r="G70" s="38"/>
      <c r="H70" s="38"/>
      <c r="I70" s="38"/>
      <c r="J70" s="44"/>
      <c r="K70" s="44"/>
      <c r="L70" s="44"/>
      <c r="M70" s="44"/>
    </row>
    <row r="71" spans="1:13">
      <c r="A71" s="37" t="s">
        <v>50</v>
      </c>
      <c r="B71" s="38" t="s">
        <v>398</v>
      </c>
      <c r="C71" s="37"/>
      <c r="D71" s="37"/>
      <c r="E71" s="37"/>
      <c r="F71" s="37"/>
      <c r="G71" s="38"/>
      <c r="H71" s="38"/>
      <c r="I71" s="38"/>
      <c r="J71" s="44"/>
      <c r="K71" s="44"/>
      <c r="L71" s="44"/>
      <c r="M71" s="44"/>
    </row>
    <row r="72" spans="1:13">
      <c r="A72" s="37" t="s">
        <v>52</v>
      </c>
      <c r="B72" s="39"/>
      <c r="C72" s="38"/>
      <c r="D72" s="38"/>
      <c r="E72" s="38"/>
      <c r="F72" s="38"/>
      <c r="G72" s="38"/>
      <c r="H72" s="38"/>
      <c r="I72" s="38"/>
      <c r="J72" s="44"/>
      <c r="K72" s="44"/>
      <c r="L72" s="44"/>
      <c r="M72" s="44"/>
    </row>
    <row r="73" spans="1:13">
      <c r="A73" s="38"/>
      <c r="B73" s="38"/>
      <c r="C73" s="38"/>
      <c r="D73" s="40" t="s">
        <v>53</v>
      </c>
      <c r="E73" s="40"/>
      <c r="F73" s="40"/>
      <c r="G73" s="40"/>
      <c r="H73" s="41">
        <v>6</v>
      </c>
      <c r="I73" s="38"/>
      <c r="J73" s="44"/>
      <c r="K73" s="44"/>
      <c r="L73" s="44"/>
      <c r="M73" s="44"/>
    </row>
    <row r="74" spans="1:13">
      <c r="A74" s="38"/>
      <c r="B74" s="38"/>
      <c r="C74" s="38"/>
      <c r="D74" s="38"/>
      <c r="E74" s="38"/>
      <c r="F74" s="38"/>
      <c r="G74" s="38"/>
      <c r="H74" s="42"/>
      <c r="I74" s="38"/>
      <c r="J74" s="44"/>
      <c r="K74" s="44"/>
      <c r="L74" s="44"/>
      <c r="M74" s="44"/>
    </row>
    <row r="75" spans="1:13">
      <c r="A75" s="38"/>
      <c r="B75" s="38"/>
      <c r="C75" s="38"/>
      <c r="D75" s="40" t="s">
        <v>54</v>
      </c>
      <c r="E75" s="40"/>
      <c r="F75" s="40"/>
      <c r="G75" s="40"/>
      <c r="H75" s="41">
        <v>0</v>
      </c>
      <c r="I75" s="38"/>
      <c r="J75" s="44"/>
      <c r="K75" s="44"/>
      <c r="L75" s="44"/>
      <c r="M75" s="44"/>
    </row>
    <row r="76" spans="1:13">
      <c r="A76" s="38"/>
      <c r="B76" s="38"/>
      <c r="C76" s="38"/>
      <c r="D76" s="38"/>
      <c r="E76" s="38"/>
      <c r="F76" s="38"/>
      <c r="G76" s="38"/>
      <c r="H76" s="38"/>
      <c r="I76" s="38"/>
      <c r="J76" s="44"/>
      <c r="K76" s="44"/>
      <c r="L76" s="44"/>
      <c r="M76" s="44"/>
    </row>
    <row r="77" spans="1:13">
      <c r="A77" s="38"/>
      <c r="B77" s="38"/>
      <c r="C77" s="38"/>
      <c r="D77" s="40" t="s">
        <v>55</v>
      </c>
      <c r="E77" s="40"/>
      <c r="F77" s="40"/>
      <c r="G77" s="40"/>
      <c r="H77" s="41">
        <v>0</v>
      </c>
      <c r="I77" s="38"/>
      <c r="J77" s="44"/>
      <c r="K77" s="44"/>
      <c r="L77" s="44"/>
      <c r="M77" s="44"/>
    </row>
    <row r="78" spans="1:13">
      <c r="A78" s="38"/>
      <c r="B78" s="38"/>
      <c r="C78" s="38"/>
      <c r="D78" s="38"/>
      <c r="E78" s="38"/>
      <c r="F78" s="38"/>
      <c r="G78" s="38"/>
      <c r="H78" s="38"/>
      <c r="I78" s="38"/>
      <c r="J78" s="44"/>
      <c r="K78" s="44"/>
      <c r="L78" s="44"/>
      <c r="M78" s="44"/>
    </row>
    <row r="79" spans="1:13">
      <c r="A79" s="38"/>
      <c r="B79" s="38"/>
      <c r="C79" s="38"/>
      <c r="D79" s="40" t="s">
        <v>56</v>
      </c>
      <c r="E79" s="40"/>
      <c r="F79" s="40"/>
      <c r="G79" s="40"/>
      <c r="H79" s="41">
        <v>0</v>
      </c>
      <c r="I79" s="38"/>
      <c r="J79" s="44"/>
      <c r="K79" s="44"/>
      <c r="L79" s="44"/>
      <c r="M79" s="44"/>
    </row>
    <row r="80" spans="1:13">
      <c r="A80" s="38"/>
      <c r="B80" s="38"/>
      <c r="C80" s="38"/>
      <c r="D80" s="38"/>
      <c r="E80" s="38"/>
      <c r="F80" s="38"/>
      <c r="G80" s="38"/>
      <c r="H80" s="38"/>
      <c r="I80" s="38"/>
      <c r="J80" s="44"/>
      <c r="K80" s="44"/>
      <c r="L80" s="44"/>
      <c r="M80" s="44"/>
    </row>
    <row r="81" spans="1:13">
      <c r="A81" s="9" t="s">
        <v>26</v>
      </c>
      <c r="B81" s="38"/>
      <c r="C81" s="38"/>
      <c r="D81" s="38"/>
      <c r="E81" s="38"/>
      <c r="F81" s="38"/>
      <c r="G81" s="38"/>
      <c r="H81" s="38"/>
      <c r="I81" s="38"/>
      <c r="J81" s="44"/>
      <c r="K81" s="44"/>
      <c r="L81" s="44"/>
      <c r="M81" s="44"/>
    </row>
    <row r="82" spans="1:13">
      <c r="A82" s="45"/>
      <c r="B82" s="46"/>
      <c r="C82" s="45"/>
      <c r="D82" s="45"/>
      <c r="E82" s="45"/>
      <c r="F82" s="45"/>
      <c r="G82" s="46"/>
      <c r="H82" s="46"/>
      <c r="I82" s="38"/>
      <c r="J82" s="44"/>
      <c r="K82" s="44"/>
      <c r="L82" s="44"/>
      <c r="M82" s="44"/>
    </row>
    <row r="83" spans="1:13">
      <c r="A83" s="45"/>
      <c r="B83" s="47"/>
      <c r="C83" s="46"/>
      <c r="D83" s="46"/>
      <c r="E83" s="46"/>
      <c r="F83" s="46"/>
      <c r="G83" s="46"/>
      <c r="H83" s="46"/>
      <c r="I83" s="38"/>
      <c r="J83" s="44"/>
      <c r="K83" s="44"/>
      <c r="L83" s="44"/>
      <c r="M83" s="44"/>
    </row>
    <row r="84" spans="1:13">
      <c r="A84" s="46"/>
      <c r="B84" s="46"/>
      <c r="C84" s="46"/>
      <c r="D84" s="47"/>
      <c r="E84" s="47"/>
      <c r="F84" s="47"/>
      <c r="G84" s="47"/>
      <c r="H84" s="48"/>
      <c r="I84" s="38"/>
      <c r="J84" s="44"/>
      <c r="K84" s="44"/>
      <c r="L84" s="44"/>
      <c r="M84" s="44"/>
    </row>
    <row r="85" spans="1:13">
      <c r="A85" s="46"/>
      <c r="B85" s="46"/>
      <c r="C85" s="46"/>
      <c r="D85" s="46"/>
      <c r="E85" s="46"/>
      <c r="F85" s="46"/>
      <c r="G85" s="46"/>
      <c r="H85" s="48"/>
      <c r="I85" s="38"/>
      <c r="J85" s="44"/>
      <c r="K85" s="44"/>
      <c r="L85" s="44"/>
      <c r="M85" s="44"/>
    </row>
    <row r="86" spans="1:13">
      <c r="A86" s="46"/>
      <c r="B86" s="46"/>
      <c r="C86" s="46"/>
      <c r="D86" s="47"/>
      <c r="E86" s="47"/>
      <c r="F86" s="47"/>
      <c r="G86" s="47"/>
      <c r="H86" s="48"/>
      <c r="I86" s="38"/>
      <c r="J86" s="44"/>
      <c r="K86" s="44"/>
      <c r="L86" s="44"/>
      <c r="M86" s="44"/>
    </row>
    <row r="87" spans="1:13">
      <c r="A87" s="46"/>
      <c r="B87" s="46"/>
      <c r="C87" s="46"/>
      <c r="D87" s="46"/>
      <c r="E87" s="46"/>
      <c r="F87" s="46"/>
      <c r="G87" s="46"/>
      <c r="H87" s="46"/>
      <c r="I87" s="38"/>
      <c r="J87" s="44"/>
      <c r="K87" s="44"/>
      <c r="L87" s="44"/>
      <c r="M87" s="44"/>
    </row>
    <row r="88" spans="1:13">
      <c r="A88" s="46"/>
      <c r="B88" s="46"/>
      <c r="C88" s="46"/>
      <c r="D88" s="47"/>
      <c r="E88" s="47"/>
      <c r="F88" s="47"/>
      <c r="G88" s="47"/>
      <c r="H88" s="48"/>
      <c r="I88" s="38"/>
      <c r="J88" s="44"/>
      <c r="K88" s="44"/>
      <c r="L88" s="44"/>
      <c r="M88" s="44"/>
    </row>
    <row r="89" spans="1:13">
      <c r="A89" s="46"/>
      <c r="B89" s="46"/>
      <c r="C89" s="46"/>
      <c r="D89" s="46"/>
      <c r="E89" s="46"/>
      <c r="F89" s="46"/>
      <c r="G89" s="46"/>
      <c r="H89" s="46"/>
      <c r="I89" s="38"/>
      <c r="J89" s="44"/>
      <c r="K89" s="44"/>
      <c r="L89" s="44"/>
      <c r="M89" s="44"/>
    </row>
    <row r="90" spans="1:13">
      <c r="A90" s="46"/>
      <c r="B90" s="46"/>
      <c r="C90" s="46"/>
      <c r="D90" s="47"/>
      <c r="E90" s="47"/>
      <c r="F90" s="47"/>
      <c r="G90" s="47"/>
      <c r="H90" s="48"/>
      <c r="I90" s="38"/>
      <c r="J90" s="44"/>
      <c r="K90" s="44"/>
      <c r="L90" s="44"/>
      <c r="M90" s="44"/>
    </row>
    <row r="91" spans="1:13">
      <c r="A91" s="46"/>
      <c r="B91" s="46"/>
      <c r="C91" s="46"/>
      <c r="D91" s="46"/>
      <c r="E91" s="46"/>
      <c r="F91" s="46"/>
      <c r="G91" s="46"/>
      <c r="H91" s="46"/>
      <c r="I91" s="38"/>
      <c r="J91" s="44"/>
      <c r="K91" s="44"/>
      <c r="L91" s="44"/>
      <c r="M91" s="44"/>
    </row>
    <row r="92" spans="1:13">
      <c r="A92" s="46"/>
      <c r="B92" s="46"/>
      <c r="C92" s="46"/>
      <c r="D92" s="46"/>
      <c r="E92" s="46"/>
      <c r="F92" s="46"/>
      <c r="G92" s="46"/>
      <c r="H92" s="46"/>
      <c r="I92" s="38"/>
      <c r="J92" s="44"/>
      <c r="K92" s="44"/>
      <c r="L92" s="44"/>
      <c r="M92" s="44"/>
    </row>
    <row r="93" spans="1:13">
      <c r="A93" s="45"/>
      <c r="B93" s="46"/>
      <c r="C93" s="45"/>
      <c r="D93" s="45"/>
      <c r="E93" s="45"/>
      <c r="F93" s="45"/>
      <c r="G93" s="46"/>
      <c r="H93" s="46"/>
      <c r="I93" s="38"/>
      <c r="J93" s="44"/>
      <c r="K93" s="44"/>
      <c r="L93" s="44"/>
      <c r="M93" s="44"/>
    </row>
    <row r="94" spans="1:13">
      <c r="A94" s="45"/>
      <c r="B94" s="47"/>
      <c r="C94" s="46"/>
      <c r="D94" s="46"/>
      <c r="E94" s="46"/>
      <c r="F94" s="46"/>
      <c r="G94" s="46"/>
      <c r="H94" s="46"/>
      <c r="I94" s="38"/>
      <c r="J94" s="44"/>
      <c r="K94" s="44"/>
      <c r="L94" s="44"/>
      <c r="M94" s="44"/>
    </row>
    <row r="95" spans="1:13">
      <c r="A95" s="46"/>
      <c r="B95" s="46"/>
      <c r="C95" s="46"/>
      <c r="D95" s="47"/>
      <c r="E95" s="47"/>
      <c r="F95" s="47"/>
      <c r="G95" s="47"/>
      <c r="H95" s="48"/>
      <c r="I95" s="38"/>
      <c r="J95" s="44"/>
      <c r="K95" s="44"/>
      <c r="L95" s="44"/>
      <c r="M95" s="44"/>
    </row>
    <row r="96" spans="1:13">
      <c r="A96" s="46"/>
      <c r="B96" s="46"/>
      <c r="C96" s="46"/>
      <c r="D96" s="46"/>
      <c r="E96" s="46"/>
      <c r="F96" s="46"/>
      <c r="G96" s="46"/>
      <c r="H96" s="48"/>
      <c r="I96" s="38"/>
      <c r="J96" s="44"/>
      <c r="K96" s="44"/>
      <c r="L96" s="44"/>
      <c r="M96" s="44"/>
    </row>
    <row r="97" spans="1:13">
      <c r="A97" s="46"/>
      <c r="B97" s="46"/>
      <c r="C97" s="46"/>
      <c r="D97" s="47"/>
      <c r="E97" s="47"/>
      <c r="F97" s="47"/>
      <c r="G97" s="47"/>
      <c r="H97" s="48"/>
      <c r="I97" s="38"/>
      <c r="J97" s="44"/>
      <c r="K97" s="44"/>
      <c r="L97" s="44"/>
      <c r="M97" s="44"/>
    </row>
    <row r="98" spans="1:13">
      <c r="A98" s="46"/>
      <c r="B98" s="46"/>
      <c r="C98" s="46"/>
      <c r="D98" s="46"/>
      <c r="E98" s="46"/>
      <c r="F98" s="46"/>
      <c r="G98" s="46"/>
      <c r="H98" s="46"/>
      <c r="I98" s="38"/>
      <c r="J98" s="44"/>
      <c r="K98" s="44"/>
      <c r="L98" s="44"/>
      <c r="M98" s="44"/>
    </row>
    <row r="99" spans="1:13">
      <c r="A99" s="46"/>
      <c r="B99" s="46"/>
      <c r="C99" s="46"/>
      <c r="D99" s="47"/>
      <c r="E99" s="47"/>
      <c r="F99" s="47"/>
      <c r="G99" s="47"/>
      <c r="H99" s="48"/>
      <c r="I99" s="38"/>
      <c r="J99" s="44"/>
      <c r="K99" s="44"/>
      <c r="L99" s="44"/>
      <c r="M99" s="44"/>
    </row>
    <row r="100" spans="1:13">
      <c r="A100" s="46"/>
      <c r="B100" s="46"/>
      <c r="C100" s="46"/>
      <c r="D100" s="46"/>
      <c r="E100" s="46"/>
      <c r="F100" s="46"/>
      <c r="G100" s="46"/>
      <c r="H100" s="46"/>
      <c r="I100" s="38"/>
      <c r="J100" s="44"/>
      <c r="K100" s="44"/>
      <c r="L100" s="44"/>
      <c r="M100" s="44"/>
    </row>
    <row r="101" spans="1:13">
      <c r="A101" s="46"/>
      <c r="B101" s="46"/>
      <c r="C101" s="46"/>
      <c r="D101" s="47"/>
      <c r="E101" s="47"/>
      <c r="F101" s="47"/>
      <c r="G101" s="47"/>
      <c r="H101" s="48"/>
      <c r="I101" s="38"/>
      <c r="J101" s="44"/>
      <c r="K101" s="44"/>
      <c r="L101" s="44"/>
      <c r="M101" s="44"/>
    </row>
    <row r="102" spans="1:13">
      <c r="A102" s="46"/>
      <c r="B102" s="46"/>
      <c r="C102" s="46"/>
      <c r="D102" s="46"/>
      <c r="E102" s="46"/>
      <c r="F102" s="46"/>
      <c r="G102" s="46"/>
      <c r="H102" s="46"/>
      <c r="I102" s="38"/>
      <c r="J102" s="44"/>
      <c r="K102" s="44"/>
      <c r="L102" s="44"/>
      <c r="M102" s="44"/>
    </row>
    <row r="103" spans="1:13">
      <c r="A103" s="46"/>
      <c r="B103" s="46"/>
      <c r="C103" s="46"/>
      <c r="D103" s="46"/>
      <c r="E103" s="46"/>
      <c r="F103" s="46"/>
      <c r="G103" s="46"/>
      <c r="H103" s="46"/>
      <c r="I103" s="38"/>
      <c r="J103" s="44"/>
      <c r="K103" s="44"/>
      <c r="L103" s="44"/>
      <c r="M103" s="44"/>
    </row>
    <row r="104" spans="1:13">
      <c r="A104" s="45"/>
      <c r="B104" s="46"/>
      <c r="C104" s="45"/>
      <c r="D104" s="45"/>
      <c r="E104" s="45"/>
      <c r="F104" s="45"/>
      <c r="G104" s="46"/>
      <c r="H104" s="46"/>
      <c r="I104" s="38"/>
      <c r="J104" s="44"/>
      <c r="K104" s="44"/>
      <c r="L104" s="44"/>
      <c r="M104" s="44"/>
    </row>
    <row r="105" spans="1:13">
      <c r="A105" s="45"/>
      <c r="B105" s="47"/>
      <c r="C105" s="46"/>
      <c r="D105" s="46"/>
      <c r="E105" s="46"/>
      <c r="F105" s="46"/>
      <c r="G105" s="46"/>
      <c r="H105" s="46"/>
      <c r="I105" s="38"/>
      <c r="J105" s="44"/>
      <c r="K105" s="44"/>
      <c r="L105" s="44"/>
      <c r="M105" s="44"/>
    </row>
    <row r="106" spans="1:13">
      <c r="A106" s="46"/>
      <c r="B106" s="46"/>
      <c r="C106" s="46"/>
      <c r="D106" s="47"/>
      <c r="E106" s="47"/>
      <c r="F106" s="47"/>
      <c r="G106" s="47"/>
      <c r="H106" s="48"/>
      <c r="I106" s="38"/>
      <c r="J106" s="44"/>
      <c r="K106" s="44"/>
      <c r="L106" s="44"/>
      <c r="M106" s="44"/>
    </row>
    <row r="107" spans="1:13">
      <c r="A107" s="46"/>
      <c r="B107" s="46"/>
      <c r="C107" s="46"/>
      <c r="D107" s="46"/>
      <c r="E107" s="46"/>
      <c r="F107" s="46"/>
      <c r="G107" s="46"/>
      <c r="H107" s="48"/>
      <c r="I107" s="38"/>
      <c r="J107" s="44"/>
      <c r="K107" s="44"/>
      <c r="L107" s="44"/>
      <c r="M107" s="44"/>
    </row>
    <row r="108" spans="1:13">
      <c r="A108" s="46"/>
      <c r="B108" s="46"/>
      <c r="C108" s="46"/>
      <c r="D108" s="47"/>
      <c r="E108" s="47"/>
      <c r="F108" s="47"/>
      <c r="G108" s="47"/>
      <c r="H108" s="48"/>
      <c r="I108" s="38"/>
      <c r="J108" s="44"/>
      <c r="K108" s="44"/>
      <c r="L108" s="44"/>
      <c r="M108" s="44"/>
    </row>
    <row r="109" spans="1:13">
      <c r="A109" s="46"/>
      <c r="B109" s="46"/>
      <c r="C109" s="46"/>
      <c r="D109" s="46"/>
      <c r="E109" s="46"/>
      <c r="F109" s="46"/>
      <c r="G109" s="46"/>
      <c r="H109" s="46"/>
      <c r="I109" s="38"/>
      <c r="J109" s="44"/>
      <c r="K109" s="44"/>
      <c r="L109" s="44"/>
      <c r="M109" s="44"/>
    </row>
    <row r="110" spans="1:13">
      <c r="A110" s="46"/>
      <c r="B110" s="46"/>
      <c r="C110" s="46"/>
      <c r="D110" s="47"/>
      <c r="E110" s="47"/>
      <c r="F110" s="47"/>
      <c r="G110" s="47"/>
      <c r="H110" s="48"/>
      <c r="I110" s="38"/>
      <c r="J110" s="44"/>
      <c r="K110" s="44"/>
      <c r="L110" s="44"/>
      <c r="M110" s="44"/>
    </row>
    <row r="111" spans="1:13">
      <c r="A111" s="46"/>
      <c r="B111" s="46"/>
      <c r="C111" s="46"/>
      <c r="D111" s="46"/>
      <c r="E111" s="46"/>
      <c r="F111" s="46"/>
      <c r="G111" s="46"/>
      <c r="H111" s="46"/>
      <c r="I111" s="38"/>
      <c r="J111" s="44"/>
      <c r="K111" s="44"/>
      <c r="L111" s="44"/>
      <c r="M111" s="44"/>
    </row>
    <row r="112" spans="1:13">
      <c r="A112" s="46"/>
      <c r="B112" s="46"/>
      <c r="C112" s="46"/>
      <c r="D112" s="47"/>
      <c r="E112" s="47"/>
      <c r="F112" s="47"/>
      <c r="G112" s="47"/>
      <c r="H112" s="48"/>
      <c r="I112" s="38"/>
      <c r="J112" s="44"/>
      <c r="K112" s="44"/>
      <c r="L112" s="44"/>
      <c r="M112" s="44"/>
    </row>
    <row r="113" spans="1:13">
      <c r="A113" s="46"/>
      <c r="B113" s="46"/>
      <c r="C113" s="46"/>
      <c r="D113" s="46"/>
      <c r="E113" s="46"/>
      <c r="F113" s="46"/>
      <c r="G113" s="46"/>
      <c r="H113" s="46"/>
      <c r="I113" s="38"/>
      <c r="J113" s="44"/>
      <c r="K113" s="44"/>
      <c r="L113" s="44"/>
      <c r="M113" s="44"/>
    </row>
    <row r="114" spans="1:13">
      <c r="A114" s="46"/>
      <c r="B114" s="46"/>
      <c r="C114" s="46"/>
      <c r="D114" s="46"/>
      <c r="E114" s="46"/>
      <c r="F114" s="46"/>
      <c r="G114" s="46"/>
      <c r="H114" s="46"/>
      <c r="I114" s="38"/>
      <c r="J114" s="44"/>
      <c r="K114" s="44"/>
      <c r="L114" s="44"/>
      <c r="M114" s="44"/>
    </row>
    <row r="115" spans="1:13">
      <c r="A115" s="45"/>
      <c r="B115" s="46"/>
      <c r="C115" s="45"/>
      <c r="D115" s="45"/>
      <c r="E115" s="45"/>
      <c r="F115" s="45"/>
      <c r="G115" s="46"/>
      <c r="H115" s="46"/>
      <c r="I115" s="38"/>
      <c r="J115" s="44"/>
      <c r="K115" s="44"/>
      <c r="L115" s="44"/>
      <c r="M115" s="44"/>
    </row>
    <row r="116" spans="1:13">
      <c r="A116" s="45"/>
      <c r="B116" s="47"/>
      <c r="C116" s="46"/>
      <c r="D116" s="46"/>
      <c r="E116" s="46"/>
      <c r="F116" s="46"/>
      <c r="G116" s="46"/>
      <c r="H116" s="46"/>
      <c r="I116" s="38"/>
      <c r="J116" s="44"/>
      <c r="K116" s="44"/>
      <c r="L116" s="44"/>
      <c r="M116" s="44"/>
    </row>
    <row r="117" spans="1:13">
      <c r="A117" s="46"/>
      <c r="B117" s="46"/>
      <c r="C117" s="46"/>
      <c r="D117" s="47"/>
      <c r="E117" s="47"/>
      <c r="F117" s="47"/>
      <c r="G117" s="47"/>
      <c r="H117" s="48"/>
      <c r="I117" s="38"/>
      <c r="J117" s="44"/>
      <c r="K117" s="44"/>
      <c r="L117" s="44"/>
      <c r="M117" s="44"/>
    </row>
    <row r="118" spans="1:13">
      <c r="A118" s="46"/>
      <c r="B118" s="46"/>
      <c r="C118" s="46"/>
      <c r="D118" s="46"/>
      <c r="E118" s="46"/>
      <c r="F118" s="46"/>
      <c r="G118" s="46"/>
      <c r="H118" s="48"/>
      <c r="I118" s="38"/>
      <c r="J118" s="44"/>
      <c r="K118" s="44"/>
      <c r="L118" s="44"/>
      <c r="M118" s="44"/>
    </row>
    <row r="119" spans="1:13">
      <c r="A119" s="46"/>
      <c r="B119" s="46"/>
      <c r="C119" s="46"/>
      <c r="D119" s="47"/>
      <c r="E119" s="47"/>
      <c r="F119" s="47"/>
      <c r="G119" s="47"/>
      <c r="H119" s="48"/>
      <c r="I119" s="38"/>
      <c r="J119" s="44"/>
      <c r="K119" s="44"/>
      <c r="L119" s="44"/>
      <c r="M119" s="44"/>
    </row>
    <row r="120" spans="1:13">
      <c r="A120" s="46"/>
      <c r="B120" s="46"/>
      <c r="C120" s="46"/>
      <c r="D120" s="46"/>
      <c r="E120" s="46"/>
      <c r="F120" s="46"/>
      <c r="G120" s="46"/>
      <c r="H120" s="46"/>
      <c r="I120" s="38"/>
      <c r="J120" s="44"/>
      <c r="K120" s="44"/>
      <c r="L120" s="44"/>
      <c r="M120" s="44"/>
    </row>
    <row r="121" spans="1:13">
      <c r="A121" s="46"/>
      <c r="B121" s="46"/>
      <c r="C121" s="46"/>
      <c r="D121" s="47"/>
      <c r="E121" s="47"/>
      <c r="F121" s="47"/>
      <c r="G121" s="47"/>
      <c r="H121" s="48"/>
      <c r="I121" s="38"/>
      <c r="J121" s="44"/>
      <c r="K121" s="44"/>
      <c r="L121" s="44"/>
      <c r="M121" s="44"/>
    </row>
    <row r="122" spans="1:13">
      <c r="A122" s="46"/>
      <c r="B122" s="46"/>
      <c r="C122" s="46"/>
      <c r="D122" s="46"/>
      <c r="E122" s="46"/>
      <c r="F122" s="46"/>
      <c r="G122" s="46"/>
      <c r="H122" s="46"/>
      <c r="I122" s="38"/>
      <c r="J122" s="44"/>
      <c r="K122" s="44"/>
      <c r="L122" s="44"/>
      <c r="M122" s="44"/>
    </row>
    <row r="123" spans="1:13">
      <c r="A123" s="46"/>
      <c r="B123" s="46"/>
      <c r="C123" s="46"/>
      <c r="D123" s="47"/>
      <c r="E123" s="47"/>
      <c r="F123" s="47"/>
      <c r="G123" s="47"/>
      <c r="H123" s="48"/>
      <c r="I123" s="38"/>
      <c r="J123" s="44"/>
      <c r="K123" s="44"/>
      <c r="L123" s="44"/>
      <c r="M123" s="44"/>
    </row>
    <row r="124" spans="1:13">
      <c r="A124" s="46"/>
      <c r="B124" s="46"/>
      <c r="C124" s="46"/>
      <c r="D124" s="46"/>
      <c r="E124" s="46"/>
      <c r="F124" s="46"/>
      <c r="G124" s="46"/>
      <c r="H124" s="46"/>
      <c r="I124" s="38"/>
      <c r="J124" s="44"/>
      <c r="K124" s="44"/>
      <c r="L124" s="44"/>
      <c r="M124" s="44"/>
    </row>
    <row r="125" spans="1:13">
      <c r="A125" s="46"/>
      <c r="B125" s="46"/>
      <c r="C125" s="46"/>
      <c r="D125" s="46"/>
      <c r="E125" s="46"/>
      <c r="F125" s="46"/>
      <c r="G125" s="46"/>
      <c r="H125" s="46"/>
      <c r="I125" s="38"/>
      <c r="J125" s="44"/>
      <c r="K125" s="44"/>
      <c r="L125" s="44"/>
      <c r="M125" s="44"/>
    </row>
    <row r="126" spans="1:13">
      <c r="A126" s="45"/>
      <c r="B126" s="46"/>
      <c r="C126" s="45"/>
      <c r="D126" s="45"/>
      <c r="E126" s="45"/>
      <c r="F126" s="45"/>
      <c r="G126" s="46"/>
      <c r="H126" s="46"/>
      <c r="I126" s="38"/>
      <c r="J126" s="44"/>
      <c r="K126" s="44"/>
      <c r="L126" s="44"/>
      <c r="M126" s="44"/>
    </row>
    <row r="127" spans="1:13">
      <c r="A127" s="45"/>
      <c r="B127" s="47"/>
      <c r="C127" s="46"/>
      <c r="D127" s="46"/>
      <c r="E127" s="46"/>
      <c r="F127" s="46"/>
      <c r="G127" s="46"/>
      <c r="H127" s="46"/>
      <c r="I127" s="38"/>
      <c r="J127" s="44"/>
      <c r="K127" s="44"/>
      <c r="L127" s="44"/>
      <c r="M127" s="44"/>
    </row>
    <row r="128" spans="1:13">
      <c r="A128" s="46"/>
      <c r="B128" s="46"/>
      <c r="C128" s="46"/>
      <c r="D128" s="47"/>
      <c r="E128" s="47"/>
      <c r="F128" s="47"/>
      <c r="G128" s="47"/>
      <c r="H128" s="48"/>
      <c r="I128" s="38"/>
      <c r="J128" s="44"/>
      <c r="K128" s="44"/>
      <c r="L128" s="44"/>
      <c r="M128" s="44"/>
    </row>
    <row r="129" spans="1:13">
      <c r="A129" s="46"/>
      <c r="B129" s="46"/>
      <c r="C129" s="46"/>
      <c r="D129" s="46"/>
      <c r="E129" s="46"/>
      <c r="F129" s="46"/>
      <c r="G129" s="46"/>
      <c r="H129" s="48"/>
      <c r="I129" s="38"/>
      <c r="J129" s="44"/>
      <c r="K129" s="44"/>
      <c r="L129" s="44"/>
      <c r="M129" s="44"/>
    </row>
    <row r="130" spans="1:13">
      <c r="A130" s="46"/>
      <c r="B130" s="46"/>
      <c r="C130" s="46"/>
      <c r="D130" s="47"/>
      <c r="E130" s="47"/>
      <c r="F130" s="47"/>
      <c r="G130" s="47"/>
      <c r="H130" s="48"/>
      <c r="I130" s="38"/>
      <c r="J130" s="44"/>
      <c r="K130" s="44"/>
      <c r="L130" s="44"/>
      <c r="M130" s="44"/>
    </row>
    <row r="131" spans="1:13">
      <c r="A131" s="46"/>
      <c r="B131" s="46"/>
      <c r="C131" s="46"/>
      <c r="D131" s="46"/>
      <c r="E131" s="46"/>
      <c r="F131" s="46"/>
      <c r="G131" s="46"/>
      <c r="H131" s="46"/>
      <c r="I131" s="38"/>
      <c r="J131" s="44"/>
      <c r="K131" s="44"/>
      <c r="L131" s="44"/>
      <c r="M131" s="44"/>
    </row>
    <row r="132" spans="1:13">
      <c r="A132" s="46"/>
      <c r="B132" s="46"/>
      <c r="C132" s="46"/>
      <c r="D132" s="47"/>
      <c r="E132" s="47"/>
      <c r="F132" s="47"/>
      <c r="G132" s="47"/>
      <c r="H132" s="48"/>
      <c r="I132" s="38"/>
      <c r="J132" s="44"/>
      <c r="K132" s="44"/>
      <c r="L132" s="44"/>
      <c r="M132" s="44"/>
    </row>
    <row r="133" spans="1:13">
      <c r="A133" s="46"/>
      <c r="B133" s="46"/>
      <c r="C133" s="46"/>
      <c r="D133" s="46"/>
      <c r="E133" s="46"/>
      <c r="F133" s="46"/>
      <c r="G133" s="46"/>
      <c r="H133" s="46"/>
      <c r="I133" s="38"/>
      <c r="J133" s="44"/>
      <c r="K133" s="44"/>
      <c r="L133" s="44"/>
      <c r="M133" s="44"/>
    </row>
    <row r="134" spans="1:13">
      <c r="A134" s="46"/>
      <c r="B134" s="46"/>
      <c r="C134" s="46"/>
      <c r="D134" s="47"/>
      <c r="E134" s="47"/>
      <c r="F134" s="47"/>
      <c r="G134" s="47"/>
      <c r="H134" s="48"/>
      <c r="I134" s="38"/>
      <c r="J134" s="44"/>
      <c r="K134" s="44"/>
      <c r="L134" s="44"/>
      <c r="M134" s="44"/>
    </row>
    <row r="135" spans="1:13">
      <c r="A135" s="46"/>
      <c r="B135" s="46"/>
      <c r="C135" s="46"/>
      <c r="D135" s="46"/>
      <c r="E135" s="46"/>
      <c r="F135" s="46"/>
      <c r="G135" s="46"/>
      <c r="H135" s="46"/>
      <c r="I135" s="38"/>
      <c r="J135" s="44"/>
      <c r="K135" s="44"/>
      <c r="L135" s="44"/>
      <c r="M135" s="44"/>
    </row>
    <row r="136" spans="1:13">
      <c r="A136" s="46"/>
      <c r="B136" s="46"/>
      <c r="C136" s="46"/>
      <c r="D136" s="46"/>
      <c r="E136" s="46"/>
      <c r="F136" s="46"/>
      <c r="G136" s="46"/>
      <c r="H136" s="46"/>
      <c r="I136" s="38"/>
      <c r="J136" s="44"/>
      <c r="K136" s="44"/>
      <c r="L136" s="44"/>
      <c r="M136" s="44"/>
    </row>
    <row r="137" spans="1:13">
      <c r="A137" s="45"/>
      <c r="B137" s="46"/>
      <c r="C137" s="45"/>
      <c r="D137" s="45"/>
      <c r="E137" s="45"/>
      <c r="F137" s="45"/>
      <c r="G137" s="46"/>
      <c r="H137" s="46"/>
      <c r="I137" s="38"/>
      <c r="J137" s="44"/>
      <c r="K137" s="44"/>
      <c r="L137" s="44"/>
      <c r="M137" s="44"/>
    </row>
    <row r="138" spans="1:13">
      <c r="A138" s="45"/>
      <c r="B138" s="47"/>
      <c r="C138" s="46"/>
      <c r="D138" s="46"/>
      <c r="E138" s="46"/>
      <c r="F138" s="46"/>
      <c r="G138" s="46"/>
      <c r="H138" s="46"/>
      <c r="I138" s="38"/>
      <c r="J138" s="44"/>
      <c r="K138" s="44"/>
      <c r="L138" s="44"/>
      <c r="M138" s="44"/>
    </row>
    <row r="139" spans="1:13">
      <c r="A139" s="46"/>
      <c r="B139" s="46"/>
      <c r="C139" s="46"/>
      <c r="D139" s="47"/>
      <c r="E139" s="47"/>
      <c r="F139" s="47"/>
      <c r="G139" s="47"/>
      <c r="H139" s="48"/>
      <c r="I139" s="38"/>
      <c r="J139" s="44"/>
      <c r="K139" s="44"/>
      <c r="L139" s="44"/>
      <c r="M139" s="44"/>
    </row>
    <row r="140" spans="1:13">
      <c r="A140" s="46"/>
      <c r="B140" s="46"/>
      <c r="C140" s="46"/>
      <c r="D140" s="46"/>
      <c r="E140" s="46"/>
      <c r="F140" s="46"/>
      <c r="G140" s="46"/>
      <c r="H140" s="48"/>
      <c r="I140" s="38"/>
      <c r="J140" s="44"/>
      <c r="K140" s="44"/>
      <c r="L140" s="44"/>
      <c r="M140" s="44"/>
    </row>
    <row r="141" spans="1:13">
      <c r="A141" s="46"/>
      <c r="B141" s="46"/>
      <c r="C141" s="46"/>
      <c r="D141" s="47"/>
      <c r="E141" s="47"/>
      <c r="F141" s="47"/>
      <c r="G141" s="47"/>
      <c r="H141" s="48"/>
      <c r="I141" s="38"/>
      <c r="J141" s="44"/>
      <c r="K141" s="44"/>
      <c r="L141" s="44"/>
      <c r="M141" s="44"/>
    </row>
    <row r="142" spans="1:13">
      <c r="A142" s="46"/>
      <c r="B142" s="46"/>
      <c r="C142" s="46"/>
      <c r="D142" s="46"/>
      <c r="E142" s="46"/>
      <c r="F142" s="46"/>
      <c r="G142" s="46"/>
      <c r="H142" s="46"/>
      <c r="I142" s="38"/>
      <c r="J142" s="44"/>
      <c r="K142" s="44"/>
      <c r="L142" s="44"/>
      <c r="M142" s="44"/>
    </row>
    <row r="143" spans="1:13">
      <c r="A143" s="46"/>
      <c r="B143" s="46"/>
      <c r="C143" s="46"/>
      <c r="D143" s="47"/>
      <c r="E143" s="47"/>
      <c r="F143" s="47"/>
      <c r="G143" s="47"/>
      <c r="H143" s="48"/>
      <c r="I143" s="38"/>
      <c r="J143" s="44"/>
      <c r="K143" s="44"/>
      <c r="L143" s="44"/>
      <c r="M143" s="44"/>
    </row>
    <row r="144" spans="1:13">
      <c r="A144" s="46"/>
      <c r="B144" s="46"/>
      <c r="C144" s="46"/>
      <c r="D144" s="46"/>
      <c r="E144" s="46"/>
      <c r="F144" s="46"/>
      <c r="G144" s="46"/>
      <c r="H144" s="46"/>
      <c r="I144" s="38"/>
      <c r="J144" s="44"/>
      <c r="K144" s="44"/>
      <c r="L144" s="44"/>
      <c r="M144" s="44"/>
    </row>
    <row r="145" spans="1:13">
      <c r="A145" s="46"/>
      <c r="B145" s="46"/>
      <c r="C145" s="46"/>
      <c r="D145" s="47"/>
      <c r="E145" s="47"/>
      <c r="F145" s="47"/>
      <c r="G145" s="47"/>
      <c r="H145" s="48"/>
      <c r="I145" s="38"/>
      <c r="J145" s="44"/>
      <c r="K145" s="44"/>
      <c r="L145" s="44"/>
      <c r="M145" s="44"/>
    </row>
    <row r="146" spans="1:13">
      <c r="A146" s="46"/>
      <c r="B146" s="46"/>
      <c r="C146" s="46"/>
      <c r="D146" s="46"/>
      <c r="E146" s="46"/>
      <c r="F146" s="46"/>
      <c r="G146" s="46"/>
      <c r="H146" s="46"/>
      <c r="I146" s="38"/>
      <c r="J146" s="44"/>
      <c r="K146" s="44"/>
      <c r="L146" s="44"/>
      <c r="M146" s="44"/>
    </row>
    <row r="147" spans="1:13">
      <c r="A147" s="46"/>
      <c r="B147" s="46"/>
      <c r="C147" s="46"/>
      <c r="D147" s="46"/>
      <c r="E147" s="46"/>
      <c r="F147" s="46"/>
      <c r="G147" s="46"/>
      <c r="H147" s="46"/>
      <c r="I147" s="38"/>
      <c r="J147" s="44"/>
      <c r="K147" s="44"/>
      <c r="L147" s="44"/>
      <c r="M147" s="44"/>
    </row>
    <row r="148" spans="1:13">
      <c r="A148" s="38"/>
      <c r="B148" s="38"/>
      <c r="C148" s="38"/>
      <c r="D148" s="38"/>
      <c r="E148" s="38"/>
      <c r="F148" s="38"/>
      <c r="G148" s="38"/>
      <c r="H148" s="38"/>
      <c r="I148" s="38"/>
      <c r="J148" s="44"/>
      <c r="K148" s="44"/>
      <c r="L148" s="44"/>
      <c r="M148" s="44"/>
    </row>
    <row r="149" spans="1:13">
      <c r="A149" s="32">
        <f>'Concursos Públicos'!$A$39:$B$39</f>
        <v>0</v>
      </c>
      <c r="B149" s="32"/>
      <c r="C149" s="32"/>
      <c r="D149" s="49"/>
      <c r="E149" s="49"/>
      <c r="F149" s="49"/>
      <c r="G149" s="49"/>
      <c r="H149" s="49"/>
      <c r="I149" s="49"/>
      <c r="J149" s="50"/>
      <c r="K149" s="50"/>
      <c r="L149" s="50"/>
      <c r="M149" s="50"/>
    </row>
    <row r="150" spans="1:13">
      <c r="A150" s="38"/>
      <c r="B150" s="38"/>
      <c r="C150" s="38"/>
      <c r="D150" s="38"/>
      <c r="E150" s="38"/>
      <c r="F150" s="38"/>
      <c r="G150" s="38"/>
      <c r="H150" s="38"/>
      <c r="I150" s="38"/>
      <c r="J150" s="44"/>
      <c r="K150" s="44"/>
      <c r="L150" s="44"/>
      <c r="M150" s="44"/>
    </row>
    <row r="151" spans="1:13">
      <c r="A151" s="38"/>
      <c r="B151" s="38"/>
      <c r="C151" s="38"/>
      <c r="D151" s="38"/>
      <c r="E151" s="38"/>
      <c r="F151" s="38"/>
      <c r="G151" s="38"/>
      <c r="H151" s="38"/>
      <c r="I151" s="38"/>
      <c r="J151" s="44"/>
      <c r="K151" s="44"/>
      <c r="L151" s="44"/>
      <c r="M151" s="44"/>
    </row>
    <row r="152" spans="1:13">
      <c r="A152" s="38"/>
      <c r="B152" s="38"/>
      <c r="C152" s="38"/>
      <c r="D152" s="38"/>
      <c r="E152" s="38"/>
      <c r="F152" s="38"/>
      <c r="G152" s="38"/>
      <c r="H152" s="38"/>
      <c r="I152" s="38"/>
      <c r="J152" s="44"/>
      <c r="K152" s="44"/>
      <c r="L152" s="44"/>
      <c r="M152" s="44"/>
    </row>
  </sheetData>
  <mergeCells count="52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  <mergeCell ref="D62:G62"/>
    <mergeCell ref="D64:G64"/>
    <mergeCell ref="D66:G66"/>
    <mergeCell ref="D68:G68"/>
    <mergeCell ref="D73:G73"/>
    <mergeCell ref="D75:G75"/>
    <mergeCell ref="D77:G77"/>
    <mergeCell ref="D79:G79"/>
    <mergeCell ref="D84:G84"/>
    <mergeCell ref="D86:G86"/>
    <mergeCell ref="D88:G88"/>
    <mergeCell ref="D90:G90"/>
    <mergeCell ref="D95:G95"/>
    <mergeCell ref="D97:G97"/>
    <mergeCell ref="D99:G99"/>
    <mergeCell ref="D101:G101"/>
    <mergeCell ref="D106:G106"/>
    <mergeCell ref="D108:G108"/>
    <mergeCell ref="D110:G110"/>
    <mergeCell ref="D112:G112"/>
    <mergeCell ref="D117:G117"/>
    <mergeCell ref="D119:G119"/>
    <mergeCell ref="D121:G121"/>
    <mergeCell ref="D123:G123"/>
    <mergeCell ref="D128:G128"/>
    <mergeCell ref="D130:G130"/>
    <mergeCell ref="D132:G132"/>
    <mergeCell ref="D134:G134"/>
    <mergeCell ref="D139:G139"/>
    <mergeCell ref="D141:G141"/>
    <mergeCell ref="D143:G143"/>
    <mergeCell ref="D145:G14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28" sqref="A28"/>
    </sheetView>
  </sheetViews>
  <sheetFormatPr defaultColWidth="9.14285714285714" defaultRowHeight="15"/>
  <cols>
    <col min="7" max="7" width="19.4285714285714" customWidth="1"/>
  </cols>
  <sheetData>
    <row r="1" spans="1:13">
      <c r="A1" s="37" t="s">
        <v>48</v>
      </c>
      <c r="B1" s="37" t="s">
        <v>14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399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50</v>
      </c>
      <c r="B5" s="38" t="s">
        <v>400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52</v>
      </c>
      <c r="B6" s="39">
        <v>19103</v>
      </c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53</v>
      </c>
      <c r="E7" s="40"/>
      <c r="F7" s="40"/>
      <c r="G7" s="40"/>
      <c r="H7" s="41">
        <v>180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54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55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56</v>
      </c>
      <c r="E13" s="40"/>
      <c r="F13" s="40"/>
      <c r="G13" s="40"/>
      <c r="H13" s="41">
        <v>173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50</v>
      </c>
      <c r="B16" s="38" t="s">
        <v>401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52</v>
      </c>
      <c r="B17" s="39"/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53</v>
      </c>
      <c r="E18" s="40"/>
      <c r="F18" s="40"/>
      <c r="G18" s="40"/>
      <c r="H18" s="41">
        <v>24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54</v>
      </c>
      <c r="E20" s="40"/>
      <c r="F20" s="40"/>
      <c r="G20" s="40"/>
      <c r="H20" s="41">
        <v>0</v>
      </c>
      <c r="I20" s="38"/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55</v>
      </c>
      <c r="E22" s="40"/>
      <c r="F22" s="40"/>
      <c r="G22" s="40"/>
      <c r="H22" s="41">
        <v>0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56</v>
      </c>
      <c r="E24" s="40"/>
      <c r="F24" s="40"/>
      <c r="G24" s="40"/>
      <c r="H24" s="41">
        <v>43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8" spans="1:1">
      <c r="A28" s="9" t="s">
        <v>26</v>
      </c>
    </row>
  </sheetData>
  <mergeCells count="8">
    <mergeCell ref="D7:G7"/>
    <mergeCell ref="D9:G9"/>
    <mergeCell ref="D11:G11"/>
    <mergeCell ref="D13:G13"/>
    <mergeCell ref="D18:G18"/>
    <mergeCell ref="D20:G20"/>
    <mergeCell ref="D22:G22"/>
    <mergeCell ref="D24:G24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O17" sqref="O17"/>
    </sheetView>
  </sheetViews>
  <sheetFormatPr defaultColWidth="9.14285714285714" defaultRowHeight="15"/>
  <cols>
    <col min="7" max="7" width="16.5714285714286" customWidth="1"/>
  </cols>
  <sheetData>
    <row r="1" spans="1:13">
      <c r="A1" s="37" t="s">
        <v>48</v>
      </c>
      <c r="B1" s="37" t="s">
        <v>5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402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50</v>
      </c>
      <c r="B5" s="38" t="s">
        <v>403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52</v>
      </c>
      <c r="B6" s="39">
        <v>14021</v>
      </c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53</v>
      </c>
      <c r="E7" s="40"/>
      <c r="F7" s="40"/>
      <c r="G7" s="40"/>
      <c r="H7" s="41">
        <v>94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54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55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56</v>
      </c>
      <c r="E13" s="40"/>
      <c r="F13" s="40"/>
      <c r="G13" s="40"/>
      <c r="H13" s="41">
        <f>97+414+194+549+353+238+389+310+11+54+17+66+51+31+42+39+2+2+6+2+3+1</f>
        <v>2871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50</v>
      </c>
      <c r="B16" s="38" t="s">
        <v>404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52</v>
      </c>
      <c r="B17" s="39">
        <v>14020</v>
      </c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53</v>
      </c>
      <c r="E18" s="40"/>
      <c r="F18" s="40"/>
      <c r="G18" s="40"/>
      <c r="H18" s="41">
        <v>24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54</v>
      </c>
      <c r="E20" s="40"/>
      <c r="F20" s="40"/>
      <c r="G20" s="40"/>
      <c r="H20" s="41">
        <v>4</v>
      </c>
      <c r="I20" s="38"/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55</v>
      </c>
      <c r="E22" s="40"/>
      <c r="F22" s="40"/>
      <c r="G22" s="40"/>
      <c r="H22" s="41">
        <v>4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56</v>
      </c>
      <c r="E24" s="40"/>
      <c r="F24" s="40"/>
      <c r="G24" s="40"/>
      <c r="H24" s="41">
        <f>337+121+21</f>
        <v>479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6" spans="1:1">
      <c r="A26" s="9" t="s">
        <v>26</v>
      </c>
    </row>
  </sheetData>
  <mergeCells count="8">
    <mergeCell ref="D7:G7"/>
    <mergeCell ref="D9:G9"/>
    <mergeCell ref="D11:G11"/>
    <mergeCell ref="D13:G13"/>
    <mergeCell ref="D18:G18"/>
    <mergeCell ref="D20:G20"/>
    <mergeCell ref="D22:G22"/>
    <mergeCell ref="D24:G24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selection activeCell="A77" sqref="A77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10.1428571428571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48</v>
      </c>
      <c r="B1" s="1" t="s">
        <v>28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405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="29" customFormat="1" ht="15" customHeight="1" spans="1:11">
      <c r="A5" s="1" t="s">
        <v>50</v>
      </c>
      <c r="B5" s="2" t="s">
        <v>406</v>
      </c>
      <c r="C5" s="1"/>
      <c r="D5" s="1"/>
      <c r="E5" s="1"/>
      <c r="F5" s="1"/>
      <c r="G5" s="1"/>
      <c r="H5" s="1"/>
      <c r="I5" s="1"/>
      <c r="J5" s="10"/>
      <c r="K5" s="10"/>
    </row>
    <row r="6" s="30" customFormat="1" spans="1:11">
      <c r="A6" s="1" t="s">
        <v>52</v>
      </c>
      <c r="B6" s="3">
        <v>61110</v>
      </c>
      <c r="C6" s="2"/>
      <c r="D6" s="2"/>
      <c r="E6" s="2"/>
      <c r="F6" s="2"/>
      <c r="G6" s="2"/>
      <c r="H6" s="2"/>
      <c r="I6" s="1"/>
      <c r="J6" s="10"/>
      <c r="K6" s="10"/>
    </row>
    <row r="7" s="30" customFormat="1" spans="1:11">
      <c r="A7" s="2"/>
      <c r="B7" s="2"/>
      <c r="C7" s="2"/>
      <c r="D7" s="2"/>
      <c r="E7" s="2"/>
      <c r="F7" s="2"/>
      <c r="G7" s="2"/>
      <c r="H7" s="2"/>
      <c r="I7" s="1"/>
      <c r="J7" s="10"/>
      <c r="K7" s="10"/>
    </row>
    <row r="8" s="30" customFormat="1" spans="1:11">
      <c r="A8" s="2"/>
      <c r="B8" s="2"/>
      <c r="C8" s="2"/>
      <c r="D8" s="35" t="s">
        <v>53</v>
      </c>
      <c r="E8" s="35"/>
      <c r="F8" s="35"/>
      <c r="G8" s="35"/>
      <c r="H8" s="36">
        <v>2</v>
      </c>
      <c r="I8" s="1"/>
      <c r="J8" s="10"/>
      <c r="K8" s="10"/>
    </row>
    <row r="9" s="30" customFormat="1" spans="1:11">
      <c r="A9" s="2"/>
      <c r="B9" s="2"/>
      <c r="C9" s="2"/>
      <c r="D9" s="2"/>
      <c r="E9" s="2"/>
      <c r="F9" s="2"/>
      <c r="G9" s="2"/>
      <c r="H9" s="22"/>
      <c r="I9" s="1"/>
      <c r="J9" s="10"/>
      <c r="K9" s="10"/>
    </row>
    <row r="10" s="30" customFormat="1" spans="1:11">
      <c r="A10" s="2"/>
      <c r="B10" s="2"/>
      <c r="C10" s="2"/>
      <c r="D10" s="35" t="s">
        <v>54</v>
      </c>
      <c r="E10" s="35"/>
      <c r="F10" s="35"/>
      <c r="G10" s="35"/>
      <c r="H10" s="36">
        <v>2</v>
      </c>
      <c r="I10" s="1"/>
      <c r="J10" s="10"/>
      <c r="K10" s="10"/>
    </row>
    <row r="11" s="30" customFormat="1" spans="1:11">
      <c r="A11" s="2"/>
      <c r="B11" s="2"/>
      <c r="C11" s="2"/>
      <c r="D11" s="2"/>
      <c r="E11" s="2"/>
      <c r="F11" s="2"/>
      <c r="G11" s="2"/>
      <c r="H11" s="2"/>
      <c r="I11" s="1"/>
      <c r="J11" s="10"/>
      <c r="K11" s="10"/>
    </row>
    <row r="12" s="30" customFormat="1" spans="1:11">
      <c r="A12" s="2"/>
      <c r="B12" s="2"/>
      <c r="C12" s="2"/>
      <c r="D12" s="35" t="s">
        <v>55</v>
      </c>
      <c r="E12" s="35"/>
      <c r="F12" s="35"/>
      <c r="G12" s="35"/>
      <c r="H12" s="36">
        <v>2</v>
      </c>
      <c r="I12" s="1"/>
      <c r="J12" s="10"/>
      <c r="K12" s="10"/>
    </row>
    <row r="13" s="30" customFormat="1" spans="1:11">
      <c r="A13" s="2"/>
      <c r="B13" s="2"/>
      <c r="C13" s="2"/>
      <c r="D13" s="2"/>
      <c r="E13" s="2"/>
      <c r="F13" s="2"/>
      <c r="G13" s="2"/>
      <c r="H13" s="2"/>
      <c r="I13" s="1"/>
      <c r="J13" s="10"/>
      <c r="K13" s="10"/>
    </row>
    <row r="14" spans="4:11">
      <c r="D14" s="35" t="s">
        <v>56</v>
      </c>
      <c r="E14" s="35"/>
      <c r="F14" s="35"/>
      <c r="G14" s="35"/>
      <c r="H14" s="36">
        <v>7</v>
      </c>
      <c r="I14" s="1"/>
      <c r="J14" s="10"/>
      <c r="K14" s="10"/>
    </row>
    <row r="15" spans="9:11">
      <c r="I15" s="1"/>
      <c r="J15" s="10"/>
      <c r="K15" s="10"/>
    </row>
    <row r="16" spans="9:11">
      <c r="I16" s="1"/>
      <c r="J16" s="10"/>
      <c r="K16" s="10"/>
    </row>
    <row r="17" spans="1:11">
      <c r="A17" s="1" t="s">
        <v>50</v>
      </c>
      <c r="B17" s="2" t="s">
        <v>407</v>
      </c>
      <c r="C17" s="1"/>
      <c r="D17" s="1"/>
      <c r="E17" s="1"/>
      <c r="F17" s="1"/>
      <c r="G17" s="1"/>
      <c r="H17" s="1"/>
      <c r="I17" s="1"/>
      <c r="J17" s="10"/>
      <c r="K17" s="10"/>
    </row>
    <row r="18" spans="1:2">
      <c r="A18" s="1" t="s">
        <v>52</v>
      </c>
      <c r="B18" s="3">
        <v>61111</v>
      </c>
    </row>
    <row r="20" spans="4:8">
      <c r="D20" s="35" t="s">
        <v>53</v>
      </c>
      <c r="E20" s="35"/>
      <c r="F20" s="35"/>
      <c r="G20" s="35"/>
      <c r="H20" s="36">
        <v>1</v>
      </c>
    </row>
    <row r="21" spans="8:8">
      <c r="H21" s="22"/>
    </row>
    <row r="22" spans="4:8">
      <c r="D22" s="35" t="s">
        <v>54</v>
      </c>
      <c r="E22" s="35"/>
      <c r="F22" s="35"/>
      <c r="G22" s="35"/>
      <c r="H22" s="36">
        <v>2</v>
      </c>
    </row>
    <row r="24" spans="4:8">
      <c r="D24" s="35" t="s">
        <v>55</v>
      </c>
      <c r="E24" s="35"/>
      <c r="F24" s="35"/>
      <c r="G24" s="35"/>
      <c r="H24" s="36">
        <v>0</v>
      </c>
    </row>
    <row r="26" spans="4:8">
      <c r="D26" s="35" t="s">
        <v>56</v>
      </c>
      <c r="E26" s="35"/>
      <c r="F26" s="35"/>
      <c r="G26" s="35"/>
      <c r="H26" s="36">
        <v>3</v>
      </c>
    </row>
    <row r="27" spans="4:8">
      <c r="D27" s="3"/>
      <c r="E27" s="3"/>
      <c r="F27" s="3"/>
      <c r="G27" s="3"/>
      <c r="H27" s="22"/>
    </row>
    <row r="29" spans="1:8">
      <c r="A29" s="1" t="s">
        <v>50</v>
      </c>
      <c r="B29" s="2" t="s">
        <v>408</v>
      </c>
      <c r="C29" s="1"/>
      <c r="D29" s="1"/>
      <c r="E29" s="1"/>
      <c r="F29" s="1"/>
      <c r="G29" s="1"/>
      <c r="H29" s="1"/>
    </row>
    <row r="30" spans="1:2">
      <c r="A30" s="1" t="s">
        <v>52</v>
      </c>
      <c r="B30" s="3">
        <v>61112</v>
      </c>
    </row>
    <row r="32" spans="4:8">
      <c r="D32" s="35" t="s">
        <v>53</v>
      </c>
      <c r="E32" s="35"/>
      <c r="F32" s="35"/>
      <c r="G32" s="35"/>
      <c r="H32" s="36">
        <v>1</v>
      </c>
    </row>
    <row r="33" spans="8:8">
      <c r="H33" s="22"/>
    </row>
    <row r="34" spans="4:8">
      <c r="D34" s="35" t="s">
        <v>54</v>
      </c>
      <c r="E34" s="35"/>
      <c r="F34" s="35"/>
      <c r="G34" s="35"/>
      <c r="H34" s="36">
        <v>2</v>
      </c>
    </row>
    <row r="36" spans="4:8">
      <c r="D36" s="35" t="s">
        <v>55</v>
      </c>
      <c r="E36" s="35"/>
      <c r="F36" s="35"/>
      <c r="G36" s="35"/>
      <c r="H36" s="36">
        <v>0</v>
      </c>
    </row>
    <row r="38" spans="4:8">
      <c r="D38" s="35" t="s">
        <v>56</v>
      </c>
      <c r="E38" s="35"/>
      <c r="F38" s="35"/>
      <c r="G38" s="35"/>
      <c r="H38" s="36">
        <v>4</v>
      </c>
    </row>
    <row r="39" spans="4:8">
      <c r="D39" s="3"/>
      <c r="E39" s="3"/>
      <c r="F39" s="3"/>
      <c r="G39" s="3"/>
      <c r="H39" s="22"/>
    </row>
    <row r="41" spans="1:8">
      <c r="A41" s="1" t="s">
        <v>50</v>
      </c>
      <c r="B41" s="2" t="s">
        <v>409</v>
      </c>
      <c r="C41" s="1"/>
      <c r="D41" s="1"/>
      <c r="E41" s="1"/>
      <c r="F41" s="1"/>
      <c r="G41" s="1"/>
      <c r="H41" s="1"/>
    </row>
    <row r="42" spans="1:2">
      <c r="A42" s="1" t="s">
        <v>52</v>
      </c>
      <c r="B42" s="3">
        <v>61114</v>
      </c>
    </row>
    <row r="44" spans="4:8">
      <c r="D44" s="35" t="s">
        <v>53</v>
      </c>
      <c r="E44" s="35"/>
      <c r="F44" s="35"/>
      <c r="G44" s="35"/>
      <c r="H44" s="36">
        <v>1</v>
      </c>
    </row>
    <row r="45" spans="8:8">
      <c r="H45" s="22"/>
    </row>
    <row r="46" spans="4:8">
      <c r="D46" s="35" t="s">
        <v>54</v>
      </c>
      <c r="E46" s="35"/>
      <c r="F46" s="35"/>
      <c r="G46" s="35"/>
      <c r="H46" s="36">
        <v>1</v>
      </c>
    </row>
    <row r="48" spans="4:8">
      <c r="D48" s="35" t="s">
        <v>55</v>
      </c>
      <c r="E48" s="35"/>
      <c r="F48" s="35"/>
      <c r="G48" s="35"/>
      <c r="H48" s="36">
        <v>1</v>
      </c>
    </row>
    <row r="50" spans="4:8">
      <c r="D50" s="35" t="s">
        <v>56</v>
      </c>
      <c r="E50" s="35"/>
      <c r="F50" s="35"/>
      <c r="G50" s="35"/>
      <c r="H50" s="36">
        <v>5</v>
      </c>
    </row>
    <row r="51" spans="4:8">
      <c r="D51" s="3"/>
      <c r="E51" s="3"/>
      <c r="F51" s="3"/>
      <c r="G51" s="3"/>
      <c r="H51" s="22"/>
    </row>
    <row r="53" spans="1:8">
      <c r="A53" s="1" t="s">
        <v>50</v>
      </c>
      <c r="B53" s="2" t="s">
        <v>410</v>
      </c>
      <c r="C53" s="1"/>
      <c r="D53" s="1"/>
      <c r="E53" s="1"/>
      <c r="F53" s="1"/>
      <c r="G53" s="1"/>
      <c r="H53" s="1"/>
    </row>
    <row r="54" spans="1:2">
      <c r="A54" s="1" t="s">
        <v>52</v>
      </c>
      <c r="B54" s="3">
        <v>61113</v>
      </c>
    </row>
    <row r="56" spans="4:8">
      <c r="D56" s="35" t="s">
        <v>53</v>
      </c>
      <c r="E56" s="35"/>
      <c r="F56" s="35"/>
      <c r="G56" s="35"/>
      <c r="H56" s="36">
        <v>1</v>
      </c>
    </row>
    <row r="57" spans="8:8">
      <c r="H57" s="22"/>
    </row>
    <row r="58" spans="4:8">
      <c r="D58" s="35" t="s">
        <v>54</v>
      </c>
      <c r="E58" s="35"/>
      <c r="F58" s="35"/>
      <c r="G58" s="35"/>
      <c r="H58" s="36">
        <v>1</v>
      </c>
    </row>
    <row r="60" spans="4:8">
      <c r="D60" s="35" t="s">
        <v>55</v>
      </c>
      <c r="E60" s="35"/>
      <c r="F60" s="35"/>
      <c r="G60" s="35"/>
      <c r="H60" s="36">
        <v>1</v>
      </c>
    </row>
    <row r="62" spans="4:8">
      <c r="D62" s="35" t="s">
        <v>56</v>
      </c>
      <c r="E62" s="35"/>
      <c r="F62" s="35"/>
      <c r="G62" s="35"/>
      <c r="H62" s="36">
        <v>4</v>
      </c>
    </row>
    <row r="63" spans="4:8">
      <c r="D63" s="3"/>
      <c r="E63" s="3"/>
      <c r="F63" s="3"/>
      <c r="G63" s="3"/>
      <c r="H63" s="22"/>
    </row>
    <row r="65" spans="1:8">
      <c r="A65" s="1" t="s">
        <v>50</v>
      </c>
      <c r="B65" s="2" t="s">
        <v>411</v>
      </c>
      <c r="C65" s="1"/>
      <c r="D65" s="1"/>
      <c r="E65" s="1"/>
      <c r="F65" s="1"/>
      <c r="G65" s="1"/>
      <c r="H65" s="1"/>
    </row>
    <row r="66" spans="1:2">
      <c r="A66" s="1" t="s">
        <v>52</v>
      </c>
      <c r="B66" s="3">
        <v>61115</v>
      </c>
    </row>
    <row r="68" spans="4:8">
      <c r="D68" s="35" t="s">
        <v>53</v>
      </c>
      <c r="E68" s="35"/>
      <c r="F68" s="35"/>
      <c r="G68" s="35"/>
      <c r="H68" s="36">
        <v>5</v>
      </c>
    </row>
    <row r="69" spans="8:8">
      <c r="H69" s="22"/>
    </row>
    <row r="70" spans="4:8">
      <c r="D70" s="35" t="s">
        <v>54</v>
      </c>
      <c r="E70" s="35"/>
      <c r="F70" s="35"/>
      <c r="G70" s="35"/>
      <c r="H70" s="36">
        <v>7</v>
      </c>
    </row>
    <row r="72" spans="4:8">
      <c r="D72" s="35" t="s">
        <v>55</v>
      </c>
      <c r="E72" s="35"/>
      <c r="F72" s="35"/>
      <c r="G72" s="35"/>
      <c r="H72" s="36">
        <v>2</v>
      </c>
    </row>
    <row r="74" spans="4:8">
      <c r="D74" s="35" t="s">
        <v>56</v>
      </c>
      <c r="E74" s="35"/>
      <c r="F74" s="35"/>
      <c r="G74" s="35"/>
      <c r="H74" s="36">
        <v>14</v>
      </c>
    </row>
    <row r="77" s="19" customFormat="1" ht="15" spans="1:9">
      <c r="A77" s="9" t="s">
        <v>26</v>
      </c>
      <c r="B77" s="32"/>
      <c r="C77" s="32"/>
      <c r="D77" s="28"/>
      <c r="E77" s="28"/>
      <c r="F77" s="28"/>
      <c r="G77" s="28"/>
      <c r="H77" s="28"/>
      <c r="I77" s="28"/>
    </row>
  </sheetData>
  <mergeCells count="24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D58:G58"/>
    <mergeCell ref="D60:G60"/>
    <mergeCell ref="D62:G62"/>
    <mergeCell ref="D68:G68"/>
    <mergeCell ref="D70:G70"/>
    <mergeCell ref="D72:G72"/>
    <mergeCell ref="D74:G74"/>
  </mergeCells>
  <pageMargins left="0.511811024" right="0.511811024" top="0.787401575" bottom="0.787401575" header="0.31496062" footer="0.31496062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A29" sqref="A29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10.1428571428571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48</v>
      </c>
      <c r="B1" s="1" t="s">
        <v>14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412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="29" customFormat="1" ht="15" customHeight="1" spans="1:11">
      <c r="A5" s="1" t="s">
        <v>50</v>
      </c>
      <c r="B5" s="2" t="s">
        <v>413</v>
      </c>
      <c r="C5" s="1"/>
      <c r="D5" s="1"/>
      <c r="E5" s="1"/>
      <c r="F5" s="1"/>
      <c r="G5" s="1"/>
      <c r="H5" s="1"/>
      <c r="I5" s="1"/>
      <c r="J5" s="10"/>
      <c r="K5" s="10"/>
    </row>
    <row r="6" s="30" customFormat="1" spans="1:11">
      <c r="A6" s="1" t="s">
        <v>52</v>
      </c>
      <c r="B6" s="3">
        <v>19106</v>
      </c>
      <c r="C6" s="2"/>
      <c r="D6" s="2"/>
      <c r="E6" s="2"/>
      <c r="F6" s="2"/>
      <c r="G6" s="2"/>
      <c r="H6" s="2"/>
      <c r="I6" s="1"/>
      <c r="J6" s="10"/>
      <c r="K6" s="10"/>
    </row>
    <row r="7" s="30" customFormat="1" spans="1:11">
      <c r="A7" s="2"/>
      <c r="B7" s="2"/>
      <c r="C7" s="2"/>
      <c r="D7" s="2"/>
      <c r="E7" s="2"/>
      <c r="F7" s="2"/>
      <c r="G7" s="2"/>
      <c r="H7" s="2"/>
      <c r="I7" s="1"/>
      <c r="J7" s="10"/>
      <c r="K7" s="10"/>
    </row>
    <row r="8" s="30" customFormat="1" spans="1:11">
      <c r="A8" s="2"/>
      <c r="B8" s="2"/>
      <c r="C8" s="2"/>
      <c r="D8" s="35" t="s">
        <v>53</v>
      </c>
      <c r="E8" s="35"/>
      <c r="F8" s="35"/>
      <c r="G8" s="35"/>
      <c r="H8" s="36">
        <v>200</v>
      </c>
      <c r="I8" s="1"/>
      <c r="J8" s="10"/>
      <c r="K8" s="10"/>
    </row>
    <row r="9" s="30" customFormat="1" spans="1:11">
      <c r="A9" s="2"/>
      <c r="B9" s="2"/>
      <c r="C9" s="2"/>
      <c r="D9" s="2"/>
      <c r="E9" s="2"/>
      <c r="F9" s="2"/>
      <c r="G9" s="2"/>
      <c r="H9" s="22"/>
      <c r="I9" s="1"/>
      <c r="J9" s="10"/>
      <c r="K9" s="10"/>
    </row>
    <row r="10" s="30" customFormat="1" spans="1:11">
      <c r="A10" s="2"/>
      <c r="B10" s="2"/>
      <c r="C10" s="2"/>
      <c r="D10" s="35" t="s">
        <v>54</v>
      </c>
      <c r="E10" s="35"/>
      <c r="F10" s="35"/>
      <c r="G10" s="35"/>
      <c r="H10" s="36">
        <v>781</v>
      </c>
      <c r="I10" s="1"/>
      <c r="J10" s="10"/>
      <c r="K10" s="10"/>
    </row>
    <row r="11" s="30" customFormat="1" spans="1:11">
      <c r="A11" s="2"/>
      <c r="B11" s="2"/>
      <c r="C11" s="2"/>
      <c r="D11" s="2"/>
      <c r="E11" s="2"/>
      <c r="F11" s="2"/>
      <c r="G11" s="2"/>
      <c r="H11" s="2"/>
      <c r="I11" s="1"/>
      <c r="J11" s="10"/>
      <c r="K11" s="10"/>
    </row>
    <row r="12" s="30" customFormat="1" spans="1:11">
      <c r="A12" s="2"/>
      <c r="B12" s="2"/>
      <c r="C12" s="2"/>
      <c r="D12" s="35" t="s">
        <v>55</v>
      </c>
      <c r="E12" s="35"/>
      <c r="F12" s="35"/>
      <c r="G12" s="35"/>
      <c r="H12" s="36">
        <v>540</v>
      </c>
      <c r="I12" s="1"/>
      <c r="J12" s="10"/>
      <c r="K12" s="10"/>
    </row>
    <row r="13" s="30" customFormat="1" spans="1:11">
      <c r="A13" s="2"/>
      <c r="B13" s="2"/>
      <c r="C13" s="2"/>
      <c r="D13" s="2"/>
      <c r="E13" s="2"/>
      <c r="F13" s="2"/>
      <c r="G13" s="2"/>
      <c r="H13" s="2"/>
      <c r="I13" s="1"/>
      <c r="J13" s="10"/>
      <c r="K13" s="10"/>
    </row>
    <row r="14" spans="4:11">
      <c r="D14" s="35" t="s">
        <v>56</v>
      </c>
      <c r="E14" s="35"/>
      <c r="F14" s="35"/>
      <c r="G14" s="35"/>
      <c r="H14" s="36">
        <f>724+56+1</f>
        <v>781</v>
      </c>
      <c r="I14" s="1"/>
      <c r="J14" s="10"/>
      <c r="K14" s="10"/>
    </row>
    <row r="15" spans="9:11">
      <c r="I15" s="1"/>
      <c r="J15" s="10"/>
      <c r="K15" s="10"/>
    </row>
    <row r="16" spans="9:11">
      <c r="I16" s="1"/>
      <c r="J16" s="10"/>
      <c r="K16" s="10"/>
    </row>
    <row r="17" spans="1:11">
      <c r="A17" s="1" t="s">
        <v>50</v>
      </c>
      <c r="B17" s="2" t="s">
        <v>414</v>
      </c>
      <c r="C17" s="1"/>
      <c r="D17" s="1"/>
      <c r="E17" s="1"/>
      <c r="F17" s="1"/>
      <c r="G17" s="1"/>
      <c r="H17" s="1"/>
      <c r="I17" s="1"/>
      <c r="J17" s="10"/>
      <c r="K17" s="10"/>
    </row>
    <row r="18" spans="1:2">
      <c r="A18" s="1" t="s">
        <v>52</v>
      </c>
      <c r="B18" s="3">
        <v>19105</v>
      </c>
    </row>
    <row r="20" spans="4:8">
      <c r="D20" s="35" t="s">
        <v>53</v>
      </c>
      <c r="E20" s="35"/>
      <c r="F20" s="35"/>
      <c r="G20" s="35"/>
      <c r="H20" s="36">
        <v>200</v>
      </c>
    </row>
    <row r="21" spans="8:8">
      <c r="H21" s="22"/>
    </row>
    <row r="22" spans="4:8">
      <c r="D22" s="35" t="s">
        <v>54</v>
      </c>
      <c r="E22" s="35"/>
      <c r="F22" s="35"/>
      <c r="G22" s="35"/>
      <c r="H22" s="36">
        <v>1892</v>
      </c>
    </row>
    <row r="24" spans="4:8">
      <c r="D24" s="35" t="s">
        <v>55</v>
      </c>
      <c r="E24" s="35"/>
      <c r="F24" s="35"/>
      <c r="G24" s="35"/>
      <c r="H24" s="36">
        <v>697</v>
      </c>
    </row>
    <row r="26" spans="4:8">
      <c r="D26" s="35" t="s">
        <v>56</v>
      </c>
      <c r="E26" s="35"/>
      <c r="F26" s="35"/>
      <c r="G26" s="35"/>
      <c r="H26" s="36">
        <f>2223+64+3</f>
        <v>2290</v>
      </c>
    </row>
    <row r="29" s="19" customFormat="1" ht="15" spans="1:9">
      <c r="A29" s="9" t="s">
        <v>26</v>
      </c>
      <c r="B29" s="32"/>
      <c r="C29" s="32"/>
      <c r="D29" s="28"/>
      <c r="E29" s="28"/>
      <c r="F29" s="28"/>
      <c r="G29" s="28"/>
      <c r="H29" s="28"/>
      <c r="I29" s="28"/>
    </row>
  </sheetData>
  <mergeCells count="8">
    <mergeCell ref="D8:G8"/>
    <mergeCell ref="D10:G10"/>
    <mergeCell ref="D12:G12"/>
    <mergeCell ref="D14:G14"/>
    <mergeCell ref="D20:G20"/>
    <mergeCell ref="D22:G22"/>
    <mergeCell ref="D24:G24"/>
    <mergeCell ref="D26:G26"/>
  </mergeCell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workbookViewId="0">
      <selection activeCell="A271" sqref="A271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21.4285714285714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48</v>
      </c>
      <c r="B1" s="1" t="s">
        <v>32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415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50</v>
      </c>
      <c r="B5" s="2" t="s">
        <v>416</v>
      </c>
      <c r="C5" s="1"/>
      <c r="D5" s="1"/>
      <c r="E5" s="1"/>
      <c r="F5" s="1"/>
      <c r="G5" s="1"/>
      <c r="H5" s="1"/>
      <c r="I5" s="1"/>
      <c r="J5" s="10"/>
      <c r="K5" s="10"/>
    </row>
    <row r="6" spans="1:2">
      <c r="A6" s="1" t="s">
        <v>52</v>
      </c>
      <c r="B6" s="3">
        <v>61031</v>
      </c>
    </row>
    <row r="8" ht="32.25" customHeight="1" spans="4:8">
      <c r="D8" s="20" t="s">
        <v>417</v>
      </c>
      <c r="E8" s="20"/>
      <c r="F8" s="20"/>
      <c r="G8" s="20"/>
      <c r="H8" s="21">
        <f>SUM(I10:I60)</f>
        <v>93</v>
      </c>
    </row>
    <row r="9" spans="8:8">
      <c r="H9" s="22"/>
    </row>
    <row r="10" spans="5:9">
      <c r="E10" s="20" t="s">
        <v>418</v>
      </c>
      <c r="F10" s="20"/>
      <c r="G10" s="20"/>
      <c r="H10" s="20"/>
      <c r="I10" s="21">
        <v>4</v>
      </c>
    </row>
    <row r="11" spans="8:8">
      <c r="H11" s="22"/>
    </row>
    <row r="12" spans="5:9">
      <c r="E12" s="20" t="s">
        <v>419</v>
      </c>
      <c r="F12" s="20"/>
      <c r="G12" s="20"/>
      <c r="H12" s="20"/>
      <c r="I12" s="21">
        <v>1</v>
      </c>
    </row>
    <row r="13" spans="8:8">
      <c r="H13" s="22"/>
    </row>
    <row r="14" spans="5:9">
      <c r="E14" s="20" t="s">
        <v>420</v>
      </c>
      <c r="F14" s="20"/>
      <c r="G14" s="20"/>
      <c r="H14" s="20"/>
      <c r="I14" s="21">
        <v>6</v>
      </c>
    </row>
    <row r="15" spans="8:8">
      <c r="H15" s="22"/>
    </row>
    <row r="16" spans="5:9">
      <c r="E16" s="20" t="s">
        <v>421</v>
      </c>
      <c r="F16" s="20"/>
      <c r="G16" s="20"/>
      <c r="H16" s="20"/>
      <c r="I16" s="21">
        <v>5</v>
      </c>
    </row>
    <row r="17" spans="8:8">
      <c r="H17" s="22"/>
    </row>
    <row r="18" spans="5:9">
      <c r="E18" s="20" t="s">
        <v>422</v>
      </c>
      <c r="F18" s="20"/>
      <c r="G18" s="20"/>
      <c r="H18" s="20"/>
      <c r="I18" s="21">
        <v>2</v>
      </c>
    </row>
    <row r="19" spans="8:8">
      <c r="H19" s="22"/>
    </row>
    <row r="20" spans="5:9">
      <c r="E20" s="20" t="s">
        <v>423</v>
      </c>
      <c r="F20" s="20"/>
      <c r="G20" s="20"/>
      <c r="H20" s="20"/>
      <c r="I20" s="21">
        <v>1</v>
      </c>
    </row>
    <row r="21" spans="8:8">
      <c r="H21" s="22"/>
    </row>
    <row r="22" spans="5:9">
      <c r="E22" s="20" t="s">
        <v>424</v>
      </c>
      <c r="F22" s="20"/>
      <c r="G22" s="20"/>
      <c r="H22" s="20"/>
      <c r="I22" s="21">
        <v>9</v>
      </c>
    </row>
    <row r="23" spans="8:8">
      <c r="H23" s="22"/>
    </row>
    <row r="24" spans="5:9">
      <c r="E24" s="20" t="s">
        <v>425</v>
      </c>
      <c r="F24" s="20"/>
      <c r="G24" s="20"/>
      <c r="H24" s="20"/>
      <c r="I24" s="21">
        <v>1</v>
      </c>
    </row>
    <row r="25" spans="5:9">
      <c r="E25" s="27"/>
      <c r="F25" s="27"/>
      <c r="G25" s="27"/>
      <c r="H25" s="27"/>
      <c r="I25" s="23"/>
    </row>
    <row r="26" spans="5:9">
      <c r="E26" s="20" t="s">
        <v>426</v>
      </c>
      <c r="F26" s="20"/>
      <c r="G26" s="20"/>
      <c r="H26" s="20"/>
      <c r="I26" s="21">
        <v>4</v>
      </c>
    </row>
    <row r="27" spans="5:9">
      <c r="E27" s="27"/>
      <c r="F27" s="27"/>
      <c r="G27" s="27"/>
      <c r="H27" s="27"/>
      <c r="I27" s="23"/>
    </row>
    <row r="28" spans="5:9">
      <c r="E28" s="20" t="s">
        <v>427</v>
      </c>
      <c r="F28" s="20"/>
      <c r="G28" s="20"/>
      <c r="H28" s="20"/>
      <c r="I28" s="21">
        <f>9</f>
        <v>9</v>
      </c>
    </row>
    <row r="29" spans="5:9">
      <c r="E29" s="27"/>
      <c r="F29" s="27"/>
      <c r="G29" s="27"/>
      <c r="H29" s="27"/>
      <c r="I29" s="23"/>
    </row>
    <row r="30" spans="5:9">
      <c r="E30" s="20" t="s">
        <v>428</v>
      </c>
      <c r="F30" s="20"/>
      <c r="G30" s="20"/>
      <c r="H30" s="20"/>
      <c r="I30" s="21">
        <v>4</v>
      </c>
    </row>
    <row r="31" spans="5:9">
      <c r="E31" s="27"/>
      <c r="F31" s="27"/>
      <c r="G31" s="27"/>
      <c r="H31" s="27"/>
      <c r="I31" s="23"/>
    </row>
    <row r="32" spans="5:9">
      <c r="E32" s="20" t="s">
        <v>429</v>
      </c>
      <c r="F32" s="20"/>
      <c r="G32" s="20"/>
      <c r="H32" s="20"/>
      <c r="I32" s="21">
        <v>3</v>
      </c>
    </row>
    <row r="33" spans="5:9">
      <c r="E33" s="27"/>
      <c r="F33" s="27"/>
      <c r="G33" s="27"/>
      <c r="H33" s="27"/>
      <c r="I33" s="23"/>
    </row>
    <row r="34" spans="5:9">
      <c r="E34" s="20" t="s">
        <v>430</v>
      </c>
      <c r="F34" s="20"/>
      <c r="G34" s="20"/>
      <c r="H34" s="20"/>
      <c r="I34" s="21">
        <v>5</v>
      </c>
    </row>
    <row r="35" spans="5:9">
      <c r="E35" s="27"/>
      <c r="F35" s="27"/>
      <c r="G35" s="27"/>
      <c r="H35" s="27"/>
      <c r="I35" s="23"/>
    </row>
    <row r="36" spans="5:9">
      <c r="E36" s="20" t="s">
        <v>431</v>
      </c>
      <c r="F36" s="20"/>
      <c r="G36" s="20"/>
      <c r="H36" s="20"/>
      <c r="I36" s="21">
        <v>4</v>
      </c>
    </row>
    <row r="37" spans="5:9">
      <c r="E37" s="27"/>
      <c r="F37" s="27"/>
      <c r="G37" s="27"/>
      <c r="H37" s="27"/>
      <c r="I37" s="23"/>
    </row>
    <row r="38" spans="5:9">
      <c r="E38" s="20" t="s">
        <v>432</v>
      </c>
      <c r="F38" s="20"/>
      <c r="G38" s="20"/>
      <c r="H38" s="20"/>
      <c r="I38" s="21">
        <v>7</v>
      </c>
    </row>
    <row r="39" spans="5:9">
      <c r="E39" s="27"/>
      <c r="F39" s="27"/>
      <c r="G39" s="27"/>
      <c r="H39" s="27"/>
      <c r="I39" s="23"/>
    </row>
    <row r="40" spans="5:9">
      <c r="E40" s="20" t="s">
        <v>433</v>
      </c>
      <c r="F40" s="20"/>
      <c r="G40" s="20"/>
      <c r="H40" s="20"/>
      <c r="I40" s="21">
        <v>2</v>
      </c>
    </row>
    <row r="41" spans="5:9">
      <c r="E41" s="27"/>
      <c r="F41" s="27"/>
      <c r="G41" s="27"/>
      <c r="H41" s="27"/>
      <c r="I41" s="23"/>
    </row>
    <row r="42" spans="5:9">
      <c r="E42" s="20" t="s">
        <v>434</v>
      </c>
      <c r="F42" s="20"/>
      <c r="G42" s="20"/>
      <c r="H42" s="20"/>
      <c r="I42" s="21">
        <v>4</v>
      </c>
    </row>
    <row r="43" spans="5:9">
      <c r="E43" s="27"/>
      <c r="F43" s="27"/>
      <c r="G43" s="27"/>
      <c r="H43" s="27"/>
      <c r="I43" s="23"/>
    </row>
    <row r="44" spans="5:9">
      <c r="E44" s="20" t="s">
        <v>435</v>
      </c>
      <c r="F44" s="20"/>
      <c r="G44" s="20"/>
      <c r="H44" s="20"/>
      <c r="I44" s="21">
        <v>4</v>
      </c>
    </row>
    <row r="45" spans="5:9">
      <c r="E45" s="27"/>
      <c r="F45" s="27"/>
      <c r="G45" s="27"/>
      <c r="H45" s="27"/>
      <c r="I45" s="23"/>
    </row>
    <row r="46" spans="5:9">
      <c r="E46" s="20" t="s">
        <v>436</v>
      </c>
      <c r="F46" s="20"/>
      <c r="G46" s="20"/>
      <c r="H46" s="20"/>
      <c r="I46" s="21">
        <v>1</v>
      </c>
    </row>
    <row r="47" spans="5:9">
      <c r="E47" s="27"/>
      <c r="F47" s="27"/>
      <c r="G47" s="27"/>
      <c r="H47" s="27"/>
      <c r="I47" s="23"/>
    </row>
    <row r="48" spans="5:9">
      <c r="E48" s="20" t="s">
        <v>437</v>
      </c>
      <c r="F48" s="20"/>
      <c r="G48" s="20"/>
      <c r="H48" s="20"/>
      <c r="I48" s="21">
        <v>2</v>
      </c>
    </row>
    <row r="49" spans="5:9">
      <c r="E49" s="27"/>
      <c r="F49" s="27"/>
      <c r="G49" s="27"/>
      <c r="H49" s="27"/>
      <c r="I49" s="23"/>
    </row>
    <row r="50" spans="5:9">
      <c r="E50" s="20" t="s">
        <v>438</v>
      </c>
      <c r="F50" s="20"/>
      <c r="G50" s="20"/>
      <c r="H50" s="20"/>
      <c r="I50" s="21">
        <v>4</v>
      </c>
    </row>
    <row r="51" spans="5:9">
      <c r="E51" s="27"/>
      <c r="F51" s="27"/>
      <c r="G51" s="27"/>
      <c r="H51" s="27"/>
      <c r="I51" s="23"/>
    </row>
    <row r="52" spans="5:9">
      <c r="E52" s="20" t="s">
        <v>439</v>
      </c>
      <c r="F52" s="20"/>
      <c r="G52" s="20"/>
      <c r="H52" s="20"/>
      <c r="I52" s="21">
        <v>3</v>
      </c>
    </row>
    <row r="53" spans="5:9">
      <c r="E53" s="27"/>
      <c r="F53" s="27"/>
      <c r="G53" s="27"/>
      <c r="H53" s="27"/>
      <c r="I53" s="23"/>
    </row>
    <row r="54" spans="5:9">
      <c r="E54" s="20" t="s">
        <v>440</v>
      </c>
      <c r="F54" s="20"/>
      <c r="G54" s="20"/>
      <c r="H54" s="20"/>
      <c r="I54" s="21">
        <v>1</v>
      </c>
    </row>
    <row r="55" spans="5:9">
      <c r="E55" s="27"/>
      <c r="F55" s="27"/>
      <c r="G55" s="27"/>
      <c r="H55" s="27"/>
      <c r="I55" s="23"/>
    </row>
    <row r="56" spans="5:9">
      <c r="E56" s="20" t="s">
        <v>441</v>
      </c>
      <c r="F56" s="20"/>
      <c r="G56" s="20"/>
      <c r="H56" s="20"/>
      <c r="I56" s="21">
        <v>2</v>
      </c>
    </row>
    <row r="57" spans="5:9">
      <c r="E57" s="27"/>
      <c r="F57" s="27"/>
      <c r="G57" s="27"/>
      <c r="H57" s="27"/>
      <c r="I57" s="23"/>
    </row>
    <row r="58" spans="5:9">
      <c r="E58" s="20" t="s">
        <v>442</v>
      </c>
      <c r="F58" s="20"/>
      <c r="G58" s="20"/>
      <c r="H58" s="20"/>
      <c r="I58" s="21">
        <v>3</v>
      </c>
    </row>
    <row r="59" spans="5:9">
      <c r="E59" s="27"/>
      <c r="F59" s="27"/>
      <c r="G59" s="27"/>
      <c r="H59" s="27"/>
      <c r="I59" s="23"/>
    </row>
    <row r="60" spans="5:9">
      <c r="E60" s="20" t="s">
        <v>443</v>
      </c>
      <c r="F60" s="20"/>
      <c r="G60" s="20"/>
      <c r="H60" s="20"/>
      <c r="I60" s="21">
        <v>2</v>
      </c>
    </row>
    <row r="61" spans="8:9">
      <c r="H61" s="22"/>
      <c r="I61" s="23"/>
    </row>
    <row r="62" ht="30.75" customHeight="1" spans="4:8">
      <c r="D62" s="20" t="s">
        <v>444</v>
      </c>
      <c r="E62" s="20"/>
      <c r="F62" s="20"/>
      <c r="G62" s="20"/>
      <c r="H62" s="21">
        <f>SUM(I64:I114)</f>
        <v>64</v>
      </c>
    </row>
    <row r="63" spans="8:8">
      <c r="H63" s="22"/>
    </row>
    <row r="64" customHeight="1" spans="5:9">
      <c r="E64" s="20" t="s">
        <v>445</v>
      </c>
      <c r="F64" s="20"/>
      <c r="G64" s="20"/>
      <c r="H64" s="20"/>
      <c r="I64" s="21">
        <v>4</v>
      </c>
    </row>
    <row r="65" spans="8:8">
      <c r="H65" s="22"/>
    </row>
    <row r="66" customHeight="1" spans="5:9">
      <c r="E66" s="20" t="s">
        <v>446</v>
      </c>
      <c r="F66" s="20"/>
      <c r="G66" s="20"/>
      <c r="H66" s="20"/>
      <c r="I66" s="21">
        <v>0</v>
      </c>
    </row>
    <row r="67" spans="8:8">
      <c r="H67" s="22"/>
    </row>
    <row r="68" customHeight="1" spans="5:9">
      <c r="E68" s="20" t="s">
        <v>447</v>
      </c>
      <c r="F68" s="20"/>
      <c r="G68" s="20"/>
      <c r="H68" s="20"/>
      <c r="I68" s="21">
        <v>4</v>
      </c>
    </row>
    <row r="69" spans="8:8">
      <c r="H69" s="22"/>
    </row>
    <row r="70" customHeight="1" spans="5:9">
      <c r="E70" s="20" t="s">
        <v>448</v>
      </c>
      <c r="F70" s="20"/>
      <c r="G70" s="20"/>
      <c r="H70" s="20"/>
      <c r="I70" s="21">
        <v>6</v>
      </c>
    </row>
    <row r="71" spans="8:8">
      <c r="H71" s="22"/>
    </row>
    <row r="72" customHeight="1" spans="5:9">
      <c r="E72" s="20" t="s">
        <v>449</v>
      </c>
      <c r="F72" s="20"/>
      <c r="G72" s="20"/>
      <c r="H72" s="20"/>
      <c r="I72" s="21">
        <v>2</v>
      </c>
    </row>
    <row r="73" spans="8:8">
      <c r="H73" s="22"/>
    </row>
    <row r="74" customHeight="1" spans="5:9">
      <c r="E74" s="20" t="s">
        <v>450</v>
      </c>
      <c r="F74" s="20"/>
      <c r="G74" s="20"/>
      <c r="H74" s="20"/>
      <c r="I74" s="21">
        <v>0</v>
      </c>
    </row>
    <row r="75" spans="8:8">
      <c r="H75" s="22"/>
    </row>
    <row r="76" customHeight="1" spans="5:9">
      <c r="E76" s="20" t="s">
        <v>451</v>
      </c>
      <c r="F76" s="20"/>
      <c r="G76" s="20"/>
      <c r="H76" s="20"/>
      <c r="I76" s="21">
        <v>5</v>
      </c>
    </row>
    <row r="77" spans="8:8">
      <c r="H77" s="22"/>
    </row>
    <row r="78" customHeight="1" spans="5:9">
      <c r="E78" s="20" t="s">
        <v>452</v>
      </c>
      <c r="F78" s="20"/>
      <c r="G78" s="20"/>
      <c r="H78" s="20"/>
      <c r="I78" s="21">
        <v>0</v>
      </c>
    </row>
    <row r="79" spans="5:9">
      <c r="E79" s="27"/>
      <c r="F79" s="27"/>
      <c r="G79" s="27"/>
      <c r="H79" s="27"/>
      <c r="I79" s="23"/>
    </row>
    <row r="80" spans="5:9">
      <c r="E80" s="20" t="s">
        <v>453</v>
      </c>
      <c r="F80" s="20"/>
      <c r="G80" s="20"/>
      <c r="H80" s="20"/>
      <c r="I80" s="21">
        <v>4</v>
      </c>
    </row>
    <row r="81" spans="5:9">
      <c r="E81" s="27"/>
      <c r="F81" s="27"/>
      <c r="G81" s="27"/>
      <c r="H81" s="27"/>
      <c r="I81" s="23"/>
    </row>
    <row r="82" spans="5:9">
      <c r="E82" s="20" t="s">
        <v>454</v>
      </c>
      <c r="F82" s="20"/>
      <c r="G82" s="20"/>
      <c r="H82" s="20"/>
      <c r="I82" s="21">
        <v>9</v>
      </c>
    </row>
    <row r="83" spans="5:9">
      <c r="E83" s="27"/>
      <c r="F83" s="27"/>
      <c r="G83" s="27"/>
      <c r="H83" s="27"/>
      <c r="I83" s="23"/>
    </row>
    <row r="84" spans="5:9">
      <c r="E84" s="20" t="s">
        <v>455</v>
      </c>
      <c r="F84" s="20"/>
      <c r="G84" s="20"/>
      <c r="H84" s="20"/>
      <c r="I84" s="21">
        <v>4</v>
      </c>
    </row>
    <row r="85" spans="5:9">
      <c r="E85" s="27"/>
      <c r="F85" s="27"/>
      <c r="G85" s="27"/>
      <c r="H85" s="27"/>
      <c r="I85" s="23"/>
    </row>
    <row r="86" spans="5:9">
      <c r="E86" s="20" t="s">
        <v>456</v>
      </c>
      <c r="F86" s="20"/>
      <c r="G86" s="20"/>
      <c r="H86" s="20"/>
      <c r="I86" s="21">
        <v>1</v>
      </c>
    </row>
    <row r="87" spans="5:9">
      <c r="E87" s="27"/>
      <c r="F87" s="27"/>
      <c r="G87" s="27"/>
      <c r="H87" s="27"/>
      <c r="I87" s="23"/>
    </row>
    <row r="88" spans="5:9">
      <c r="E88" s="20" t="s">
        <v>457</v>
      </c>
      <c r="F88" s="20"/>
      <c r="G88" s="20"/>
      <c r="H88" s="20"/>
      <c r="I88" s="21">
        <v>2</v>
      </c>
    </row>
    <row r="89" spans="5:9">
      <c r="E89" s="27"/>
      <c r="F89" s="27"/>
      <c r="G89" s="27"/>
      <c r="H89" s="27"/>
      <c r="I89" s="23"/>
    </row>
    <row r="90" spans="5:9">
      <c r="E90" s="20" t="s">
        <v>458</v>
      </c>
      <c r="F90" s="20"/>
      <c r="G90" s="20"/>
      <c r="H90" s="20"/>
      <c r="I90" s="21">
        <v>5</v>
      </c>
    </row>
    <row r="91" spans="5:9">
      <c r="E91" s="27"/>
      <c r="F91" s="27"/>
      <c r="G91" s="27"/>
      <c r="H91" s="27"/>
      <c r="I91" s="23"/>
    </row>
    <row r="92" spans="5:9">
      <c r="E92" s="20" t="s">
        <v>459</v>
      </c>
      <c r="F92" s="20"/>
      <c r="G92" s="20"/>
      <c r="H92" s="20"/>
      <c r="I92" s="21">
        <v>0</v>
      </c>
    </row>
    <row r="93" spans="5:9">
      <c r="E93" s="27"/>
      <c r="F93" s="27"/>
      <c r="G93" s="27"/>
      <c r="H93" s="27"/>
      <c r="I93" s="23"/>
    </row>
    <row r="94" spans="5:9">
      <c r="E94" s="20" t="s">
        <v>460</v>
      </c>
      <c r="F94" s="20"/>
      <c r="G94" s="20"/>
      <c r="H94" s="20"/>
      <c r="I94" s="21">
        <v>0</v>
      </c>
    </row>
    <row r="95" spans="5:9">
      <c r="E95" s="27"/>
      <c r="F95" s="27"/>
      <c r="G95" s="27"/>
      <c r="H95" s="27"/>
      <c r="I95" s="23"/>
    </row>
    <row r="96" spans="5:9">
      <c r="E96" s="20" t="s">
        <v>461</v>
      </c>
      <c r="F96" s="20"/>
      <c r="G96" s="20"/>
      <c r="H96" s="20"/>
      <c r="I96" s="21">
        <v>4</v>
      </c>
    </row>
    <row r="97" spans="5:9">
      <c r="E97" s="27"/>
      <c r="F97" s="27"/>
      <c r="G97" s="27"/>
      <c r="H97" s="27"/>
      <c r="I97" s="23"/>
    </row>
    <row r="98" spans="5:9">
      <c r="E98" s="20" t="s">
        <v>462</v>
      </c>
      <c r="F98" s="20"/>
      <c r="G98" s="20"/>
      <c r="H98" s="20"/>
      <c r="I98" s="21">
        <v>4</v>
      </c>
    </row>
    <row r="99" spans="5:9">
      <c r="E99" s="27"/>
      <c r="F99" s="27"/>
      <c r="G99" s="27"/>
      <c r="H99" s="27"/>
      <c r="I99" s="23"/>
    </row>
    <row r="100" spans="5:9">
      <c r="E100" s="20" t="s">
        <v>463</v>
      </c>
      <c r="F100" s="20"/>
      <c r="G100" s="20"/>
      <c r="H100" s="20"/>
      <c r="I100" s="21">
        <v>0</v>
      </c>
    </row>
    <row r="101" spans="5:9">
      <c r="E101" s="27"/>
      <c r="F101" s="27"/>
      <c r="G101" s="27"/>
      <c r="H101" s="27"/>
      <c r="I101" s="23"/>
    </row>
    <row r="102" spans="5:9">
      <c r="E102" s="20" t="s">
        <v>464</v>
      </c>
      <c r="F102" s="20"/>
      <c r="G102" s="20"/>
      <c r="H102" s="20"/>
      <c r="I102" s="21">
        <v>0</v>
      </c>
    </row>
    <row r="103" spans="5:9">
      <c r="E103" s="27"/>
      <c r="F103" s="27"/>
      <c r="G103" s="27"/>
      <c r="H103" s="27"/>
      <c r="I103" s="23"/>
    </row>
    <row r="104" spans="5:9">
      <c r="E104" s="20" t="s">
        <v>465</v>
      </c>
      <c r="F104" s="20"/>
      <c r="G104" s="20"/>
      <c r="H104" s="20"/>
      <c r="I104" s="21">
        <v>4</v>
      </c>
    </row>
    <row r="105" spans="5:9">
      <c r="E105" s="27"/>
      <c r="F105" s="27"/>
      <c r="G105" s="27"/>
      <c r="H105" s="27"/>
      <c r="I105" s="23"/>
    </row>
    <row r="106" spans="5:9">
      <c r="E106" s="20" t="s">
        <v>466</v>
      </c>
      <c r="F106" s="20"/>
      <c r="G106" s="20"/>
      <c r="H106" s="20"/>
      <c r="I106" s="21">
        <v>2</v>
      </c>
    </row>
    <row r="107" spans="5:9">
      <c r="E107" s="27"/>
      <c r="F107" s="27"/>
      <c r="G107" s="27"/>
      <c r="H107" s="27"/>
      <c r="I107" s="23"/>
    </row>
    <row r="108" spans="5:9">
      <c r="E108" s="20" t="s">
        <v>467</v>
      </c>
      <c r="F108" s="20"/>
      <c r="G108" s="20"/>
      <c r="H108" s="20"/>
      <c r="I108" s="21">
        <v>0</v>
      </c>
    </row>
    <row r="109" spans="5:9">
      <c r="E109" s="27"/>
      <c r="F109" s="27"/>
      <c r="G109" s="27"/>
      <c r="H109" s="27"/>
      <c r="I109" s="23"/>
    </row>
    <row r="110" spans="5:9">
      <c r="E110" s="20" t="s">
        <v>468</v>
      </c>
      <c r="F110" s="20"/>
      <c r="G110" s="20"/>
      <c r="H110" s="20"/>
      <c r="I110" s="21">
        <v>1</v>
      </c>
    </row>
    <row r="111" spans="5:9">
      <c r="E111" s="27"/>
      <c r="F111" s="27"/>
      <c r="G111" s="27"/>
      <c r="H111" s="27"/>
      <c r="I111" s="23"/>
    </row>
    <row r="112" spans="5:9">
      <c r="E112" s="20" t="s">
        <v>469</v>
      </c>
      <c r="F112" s="20"/>
      <c r="G112" s="20"/>
      <c r="H112" s="20"/>
      <c r="I112" s="21">
        <v>3</v>
      </c>
    </row>
    <row r="113" spans="5:9">
      <c r="E113" s="27"/>
      <c r="F113" s="27"/>
      <c r="G113" s="27"/>
      <c r="H113" s="27"/>
      <c r="I113" s="23"/>
    </row>
    <row r="114" spans="5:9">
      <c r="E114" s="20" t="s">
        <v>470</v>
      </c>
      <c r="F114" s="20"/>
      <c r="G114" s="20"/>
      <c r="H114" s="20"/>
      <c r="I114" s="21">
        <v>0</v>
      </c>
    </row>
    <row r="115" spans="5:9">
      <c r="E115" s="27"/>
      <c r="F115" s="27"/>
      <c r="G115" s="27"/>
      <c r="H115" s="27"/>
      <c r="I115" s="23"/>
    </row>
    <row r="117" ht="35.25" customHeight="1" spans="4:8">
      <c r="D117" s="20" t="s">
        <v>471</v>
      </c>
      <c r="E117" s="20"/>
      <c r="F117" s="20"/>
      <c r="G117" s="20"/>
      <c r="H117" s="21">
        <v>67</v>
      </c>
    </row>
    <row r="118" ht="24" customHeight="1" spans="4:8">
      <c r="D118" s="33"/>
      <c r="E118" s="33"/>
      <c r="F118" s="33"/>
      <c r="G118" s="33"/>
      <c r="H118" s="33"/>
    </row>
    <row r="119" ht="29.25" customHeight="1" spans="4:8">
      <c r="D119" s="20" t="s">
        <v>472</v>
      </c>
      <c r="E119" s="20"/>
      <c r="F119" s="20"/>
      <c r="G119" s="20"/>
      <c r="H119" s="21">
        <f>SUM(I121:I171)</f>
        <v>128</v>
      </c>
    </row>
    <row r="120" ht="15" spans="8:11">
      <c r="H120" s="22"/>
      <c r="I120" s="25"/>
      <c r="J120" s="26"/>
      <c r="K120" s="26"/>
    </row>
    <row r="121" spans="5:9">
      <c r="E121" s="20" t="s">
        <v>473</v>
      </c>
      <c r="F121" s="20"/>
      <c r="G121" s="20"/>
      <c r="H121" s="20"/>
      <c r="I121" s="21">
        <v>8</v>
      </c>
    </row>
    <row r="122" spans="8:8">
      <c r="H122" s="22"/>
    </row>
    <row r="123" spans="5:9">
      <c r="E123" s="20" t="s">
        <v>474</v>
      </c>
      <c r="F123" s="20"/>
      <c r="G123" s="20"/>
      <c r="H123" s="20"/>
      <c r="I123" s="21">
        <v>0</v>
      </c>
    </row>
    <row r="124" spans="8:8">
      <c r="H124" s="22"/>
    </row>
    <row r="125" spans="5:9">
      <c r="E125" s="20" t="s">
        <v>475</v>
      </c>
      <c r="F125" s="20"/>
      <c r="G125" s="20"/>
      <c r="H125" s="20"/>
      <c r="I125" s="21">
        <v>4</v>
      </c>
    </row>
    <row r="126" spans="8:8">
      <c r="H126" s="22"/>
    </row>
    <row r="127" spans="5:9">
      <c r="E127" s="20" t="s">
        <v>476</v>
      </c>
      <c r="F127" s="20"/>
      <c r="G127" s="20"/>
      <c r="H127" s="20"/>
      <c r="I127" s="21">
        <f>43+3</f>
        <v>46</v>
      </c>
    </row>
    <row r="128" spans="8:8">
      <c r="H128" s="22"/>
    </row>
    <row r="129" spans="5:9">
      <c r="E129" s="20" t="s">
        <v>477</v>
      </c>
      <c r="F129" s="20"/>
      <c r="G129" s="20"/>
      <c r="H129" s="20"/>
      <c r="I129" s="21">
        <v>4</v>
      </c>
    </row>
    <row r="130" spans="8:8">
      <c r="H130" s="22"/>
    </row>
    <row r="131" spans="5:9">
      <c r="E131" s="20" t="s">
        <v>478</v>
      </c>
      <c r="F131" s="20"/>
      <c r="G131" s="20"/>
      <c r="H131" s="20"/>
      <c r="I131" s="21">
        <v>0</v>
      </c>
    </row>
    <row r="132" spans="8:8">
      <c r="H132" s="22"/>
    </row>
    <row r="133" spans="5:9">
      <c r="E133" s="20" t="s">
        <v>479</v>
      </c>
      <c r="F133" s="20"/>
      <c r="G133" s="20"/>
      <c r="H133" s="20"/>
      <c r="I133" s="21">
        <v>5</v>
      </c>
    </row>
    <row r="134" spans="8:8">
      <c r="H134" s="22"/>
    </row>
    <row r="135" spans="5:9">
      <c r="E135" s="20" t="s">
        <v>480</v>
      </c>
      <c r="F135" s="20"/>
      <c r="G135" s="20"/>
      <c r="H135" s="20"/>
      <c r="I135" s="21">
        <v>0</v>
      </c>
    </row>
    <row r="136" spans="5:9">
      <c r="E136" s="27"/>
      <c r="F136" s="27"/>
      <c r="G136" s="27"/>
      <c r="H136" s="27"/>
      <c r="I136" s="23"/>
    </row>
    <row r="137" spans="5:9">
      <c r="E137" s="20" t="s">
        <v>481</v>
      </c>
      <c r="F137" s="20"/>
      <c r="G137" s="20"/>
      <c r="H137" s="20"/>
      <c r="I137" s="21">
        <v>4</v>
      </c>
    </row>
    <row r="138" spans="5:9">
      <c r="E138" s="27"/>
      <c r="F138" s="27"/>
      <c r="G138" s="27"/>
      <c r="H138" s="27"/>
      <c r="I138" s="23"/>
    </row>
    <row r="139" spans="5:9">
      <c r="E139" s="20" t="s">
        <v>482</v>
      </c>
      <c r="F139" s="20"/>
      <c r="G139" s="20"/>
      <c r="H139" s="20"/>
      <c r="I139" s="21">
        <f>8+1</f>
        <v>9</v>
      </c>
    </row>
    <row r="140" spans="5:9">
      <c r="E140" s="27"/>
      <c r="F140" s="27"/>
      <c r="G140" s="27"/>
      <c r="H140" s="27"/>
      <c r="I140" s="23"/>
    </row>
    <row r="141" spans="5:9">
      <c r="E141" s="20" t="s">
        <v>483</v>
      </c>
      <c r="F141" s="20"/>
      <c r="G141" s="20"/>
      <c r="H141" s="20"/>
      <c r="I141" s="21">
        <v>5</v>
      </c>
    </row>
    <row r="142" spans="5:9">
      <c r="E142" s="27"/>
      <c r="F142" s="27"/>
      <c r="G142" s="27"/>
      <c r="H142" s="27"/>
      <c r="I142" s="23"/>
    </row>
    <row r="143" spans="5:9">
      <c r="E143" s="20" t="s">
        <v>484</v>
      </c>
      <c r="F143" s="20"/>
      <c r="G143" s="20"/>
      <c r="H143" s="20"/>
      <c r="I143" s="21">
        <v>1</v>
      </c>
    </row>
    <row r="144" spans="5:9">
      <c r="E144" s="27"/>
      <c r="F144" s="27"/>
      <c r="G144" s="27"/>
      <c r="H144" s="27"/>
      <c r="I144" s="23"/>
    </row>
    <row r="145" spans="5:9">
      <c r="E145" s="20" t="s">
        <v>485</v>
      </c>
      <c r="F145" s="20"/>
      <c r="G145" s="20"/>
      <c r="H145" s="20"/>
      <c r="I145" s="21">
        <v>2</v>
      </c>
    </row>
    <row r="146" spans="5:9">
      <c r="E146" s="27"/>
      <c r="F146" s="27"/>
      <c r="G146" s="27"/>
      <c r="H146" s="27"/>
      <c r="I146" s="23"/>
    </row>
    <row r="147" spans="5:9">
      <c r="E147" s="20" t="s">
        <v>486</v>
      </c>
      <c r="F147" s="20"/>
      <c r="G147" s="20"/>
      <c r="H147" s="20"/>
      <c r="I147" s="21">
        <f>8+1</f>
        <v>9</v>
      </c>
    </row>
    <row r="148" spans="5:9">
      <c r="E148" s="27"/>
      <c r="F148" s="27"/>
      <c r="G148" s="27"/>
      <c r="H148" s="27"/>
      <c r="I148" s="23"/>
    </row>
    <row r="149" spans="5:9">
      <c r="E149" s="20" t="s">
        <v>487</v>
      </c>
      <c r="F149" s="20"/>
      <c r="G149" s="20"/>
      <c r="H149" s="20"/>
      <c r="I149" s="21">
        <v>0</v>
      </c>
    </row>
    <row r="150" spans="5:9">
      <c r="E150" s="27"/>
      <c r="F150" s="27"/>
      <c r="G150" s="27"/>
      <c r="H150" s="27"/>
      <c r="I150" s="23"/>
    </row>
    <row r="151" spans="5:9">
      <c r="E151" s="20" t="s">
        <v>488</v>
      </c>
      <c r="F151" s="20"/>
      <c r="G151" s="20"/>
      <c r="H151" s="20"/>
      <c r="I151" s="21">
        <v>0</v>
      </c>
    </row>
    <row r="152" spans="5:9">
      <c r="E152" s="27"/>
      <c r="F152" s="27"/>
      <c r="G152" s="27"/>
      <c r="H152" s="27"/>
      <c r="I152" s="23"/>
    </row>
    <row r="153" spans="5:9">
      <c r="E153" s="20" t="s">
        <v>489</v>
      </c>
      <c r="F153" s="20"/>
      <c r="G153" s="20"/>
      <c r="H153" s="20"/>
      <c r="I153" s="21">
        <v>9</v>
      </c>
    </row>
    <row r="154" spans="5:9">
      <c r="E154" s="27"/>
      <c r="F154" s="27"/>
      <c r="G154" s="27"/>
      <c r="H154" s="27"/>
      <c r="I154" s="23"/>
    </row>
    <row r="155" spans="5:9">
      <c r="E155" s="20" t="s">
        <v>490</v>
      </c>
      <c r="F155" s="20"/>
      <c r="G155" s="20"/>
      <c r="H155" s="20"/>
      <c r="I155" s="21">
        <v>0</v>
      </c>
    </row>
    <row r="156" spans="5:9">
      <c r="E156" s="27"/>
      <c r="F156" s="27"/>
      <c r="G156" s="27"/>
      <c r="H156" s="27"/>
      <c r="I156" s="23"/>
    </row>
    <row r="157" spans="5:9">
      <c r="E157" s="20" t="s">
        <v>491</v>
      </c>
      <c r="F157" s="20"/>
      <c r="G157" s="20"/>
      <c r="H157" s="20"/>
      <c r="I157" s="21">
        <v>0</v>
      </c>
    </row>
    <row r="158" spans="5:9">
      <c r="E158" s="27"/>
      <c r="F158" s="27"/>
      <c r="G158" s="27"/>
      <c r="H158" s="27"/>
      <c r="I158" s="23"/>
    </row>
    <row r="159" spans="5:9">
      <c r="E159" s="20" t="s">
        <v>492</v>
      </c>
      <c r="F159" s="20"/>
      <c r="G159" s="20"/>
      <c r="H159" s="20"/>
      <c r="I159" s="21">
        <v>0</v>
      </c>
    </row>
    <row r="160" spans="5:9">
      <c r="E160" s="27"/>
      <c r="F160" s="27"/>
      <c r="G160" s="27"/>
      <c r="H160" s="27"/>
      <c r="I160" s="23"/>
    </row>
    <row r="161" spans="5:9">
      <c r="E161" s="20" t="s">
        <v>493</v>
      </c>
      <c r="F161" s="20"/>
      <c r="G161" s="20"/>
      <c r="H161" s="20"/>
      <c r="I161" s="21">
        <f>6+1</f>
        <v>7</v>
      </c>
    </row>
    <row r="162" spans="5:9">
      <c r="E162" s="27"/>
      <c r="F162" s="27"/>
      <c r="G162" s="27"/>
      <c r="H162" s="27"/>
      <c r="I162" s="23"/>
    </row>
    <row r="163" spans="5:9">
      <c r="E163" s="20" t="s">
        <v>494</v>
      </c>
      <c r="F163" s="20"/>
      <c r="G163" s="20"/>
      <c r="H163" s="20"/>
      <c r="I163" s="21">
        <v>2</v>
      </c>
    </row>
    <row r="164" spans="5:9">
      <c r="E164" s="27"/>
      <c r="F164" s="27"/>
      <c r="G164" s="27"/>
      <c r="H164" s="27"/>
      <c r="I164" s="23"/>
    </row>
    <row r="165" spans="5:9">
      <c r="E165" s="20" t="s">
        <v>495</v>
      </c>
      <c r="F165" s="20"/>
      <c r="G165" s="20"/>
      <c r="H165" s="20"/>
      <c r="I165" s="21">
        <v>0</v>
      </c>
    </row>
    <row r="166" spans="5:9">
      <c r="E166" s="27"/>
      <c r="F166" s="27"/>
      <c r="G166" s="27"/>
      <c r="H166" s="27"/>
      <c r="I166" s="23"/>
    </row>
    <row r="167" spans="5:9">
      <c r="E167" s="20" t="s">
        <v>496</v>
      </c>
      <c r="F167" s="20"/>
      <c r="G167" s="20"/>
      <c r="H167" s="20"/>
      <c r="I167" s="21">
        <v>1</v>
      </c>
    </row>
    <row r="168" spans="5:9">
      <c r="E168" s="27"/>
      <c r="F168" s="27"/>
      <c r="G168" s="27"/>
      <c r="H168" s="27"/>
      <c r="I168" s="23"/>
    </row>
    <row r="169" spans="5:9">
      <c r="E169" s="20" t="s">
        <v>497</v>
      </c>
      <c r="F169" s="20"/>
      <c r="G169" s="20"/>
      <c r="H169" s="20"/>
      <c r="I169" s="21">
        <f>10+2</f>
        <v>12</v>
      </c>
    </row>
    <row r="170" spans="5:9">
      <c r="E170" s="27"/>
      <c r="F170" s="27"/>
      <c r="G170" s="27"/>
      <c r="H170" s="27"/>
      <c r="I170" s="23"/>
    </row>
    <row r="171" spans="5:9">
      <c r="E171" s="20" t="s">
        <v>498</v>
      </c>
      <c r="F171" s="20"/>
      <c r="G171" s="20"/>
      <c r="H171" s="20"/>
      <c r="I171" s="21">
        <v>0</v>
      </c>
    </row>
    <row r="174" spans="1:9">
      <c r="A174" s="1" t="s">
        <v>50</v>
      </c>
      <c r="B174" s="2" t="s">
        <v>499</v>
      </c>
      <c r="C174" s="1"/>
      <c r="D174" s="1"/>
      <c r="E174" s="1"/>
      <c r="F174" s="1"/>
      <c r="G174" s="1"/>
      <c r="H174" s="1"/>
      <c r="I174" s="1"/>
    </row>
    <row r="175" spans="1:2">
      <c r="A175" s="1" t="s">
        <v>52</v>
      </c>
      <c r="B175" s="3">
        <v>61031</v>
      </c>
    </row>
    <row r="177" ht="27.75" customHeight="1" spans="4:8">
      <c r="D177" s="20" t="s">
        <v>500</v>
      </c>
      <c r="E177" s="20"/>
      <c r="F177" s="20"/>
      <c r="G177" s="20"/>
      <c r="H177" s="21">
        <f>SUM(I179:I205)</f>
        <v>40</v>
      </c>
    </row>
    <row r="178" spans="8:8">
      <c r="H178" s="22"/>
    </row>
    <row r="179" spans="5:9">
      <c r="E179" s="20" t="s">
        <v>501</v>
      </c>
      <c r="F179" s="20"/>
      <c r="G179" s="20"/>
      <c r="H179" s="20"/>
      <c r="I179" s="21">
        <v>2</v>
      </c>
    </row>
    <row r="180" spans="8:8">
      <c r="H180" s="22"/>
    </row>
    <row r="181" spans="5:9">
      <c r="E181" s="20" t="s">
        <v>502</v>
      </c>
      <c r="F181" s="20"/>
      <c r="G181" s="20"/>
      <c r="H181" s="20"/>
      <c r="I181" s="21">
        <v>2</v>
      </c>
    </row>
    <row r="182" spans="8:8">
      <c r="H182" s="22"/>
    </row>
    <row r="183" spans="5:9">
      <c r="E183" s="20" t="s">
        <v>503</v>
      </c>
      <c r="F183" s="20"/>
      <c r="G183" s="20"/>
      <c r="H183" s="20"/>
      <c r="I183" s="21">
        <v>2</v>
      </c>
    </row>
    <row r="184" spans="8:8">
      <c r="H184" s="22"/>
    </row>
    <row r="185" spans="5:9">
      <c r="E185" s="20" t="s">
        <v>504</v>
      </c>
      <c r="F185" s="20"/>
      <c r="G185" s="20"/>
      <c r="H185" s="20"/>
      <c r="I185" s="21">
        <v>8</v>
      </c>
    </row>
    <row r="186" spans="8:8">
      <c r="H186" s="22"/>
    </row>
    <row r="187" spans="5:9">
      <c r="E187" s="20" t="s">
        <v>505</v>
      </c>
      <c r="F187" s="20"/>
      <c r="G187" s="20"/>
      <c r="H187" s="20"/>
      <c r="I187" s="21">
        <v>6</v>
      </c>
    </row>
    <row r="188" spans="8:8">
      <c r="H188" s="22"/>
    </row>
    <row r="189" spans="5:9">
      <c r="E189" s="20" t="s">
        <v>506</v>
      </c>
      <c r="F189" s="20"/>
      <c r="G189" s="20"/>
      <c r="H189" s="20"/>
      <c r="I189" s="21">
        <v>2</v>
      </c>
    </row>
    <row r="190" spans="8:8">
      <c r="H190" s="22"/>
    </row>
    <row r="191" spans="5:9">
      <c r="E191" s="20" t="s">
        <v>507</v>
      </c>
      <c r="F191" s="20"/>
      <c r="G191" s="20"/>
      <c r="H191" s="20"/>
      <c r="I191" s="21">
        <v>2</v>
      </c>
    </row>
    <row r="192" spans="8:8">
      <c r="H192" s="22"/>
    </row>
    <row r="193" spans="5:9">
      <c r="E193" s="20" t="s">
        <v>508</v>
      </c>
      <c r="F193" s="20"/>
      <c r="G193" s="20"/>
      <c r="H193" s="20"/>
      <c r="I193" s="21">
        <v>1</v>
      </c>
    </row>
    <row r="194" spans="5:9">
      <c r="E194" s="27"/>
      <c r="F194" s="27"/>
      <c r="G194" s="27"/>
      <c r="H194" s="27"/>
      <c r="I194" s="23"/>
    </row>
    <row r="195" spans="5:9">
      <c r="E195" s="20" t="s">
        <v>509</v>
      </c>
      <c r="F195" s="20"/>
      <c r="G195" s="20"/>
      <c r="H195" s="20"/>
      <c r="I195" s="21">
        <v>2</v>
      </c>
    </row>
    <row r="196" spans="5:9">
      <c r="E196" s="27"/>
      <c r="F196" s="27"/>
      <c r="G196" s="27"/>
      <c r="H196" s="27"/>
      <c r="I196" s="23"/>
    </row>
    <row r="197" spans="5:9">
      <c r="E197" s="20" t="s">
        <v>510</v>
      </c>
      <c r="F197" s="20"/>
      <c r="G197" s="20"/>
      <c r="H197" s="20"/>
      <c r="I197" s="21">
        <v>3</v>
      </c>
    </row>
    <row r="198" customHeight="1" spans="5:9">
      <c r="E198" s="27"/>
      <c r="F198" s="27"/>
      <c r="G198" s="27"/>
      <c r="H198" s="27"/>
      <c r="I198" s="23"/>
    </row>
    <row r="199" spans="5:9">
      <c r="E199" s="20" t="s">
        <v>511</v>
      </c>
      <c r="F199" s="20"/>
      <c r="G199" s="20"/>
      <c r="H199" s="20"/>
      <c r="I199" s="21">
        <v>3</v>
      </c>
    </row>
    <row r="200" spans="5:9">
      <c r="E200" s="27"/>
      <c r="F200" s="27"/>
      <c r="G200" s="27"/>
      <c r="H200" s="27"/>
      <c r="I200" s="23"/>
    </row>
    <row r="201" spans="5:9">
      <c r="E201" s="20" t="s">
        <v>512</v>
      </c>
      <c r="F201" s="20"/>
      <c r="G201" s="20"/>
      <c r="H201" s="20"/>
      <c r="I201" s="21">
        <v>2</v>
      </c>
    </row>
    <row r="202" spans="5:9">
      <c r="E202" s="27"/>
      <c r="F202" s="27"/>
      <c r="G202" s="27"/>
      <c r="H202" s="27"/>
      <c r="I202" s="23"/>
    </row>
    <row r="203" spans="5:9">
      <c r="E203" s="20" t="s">
        <v>513</v>
      </c>
      <c r="F203" s="20"/>
      <c r="G203" s="20"/>
      <c r="H203" s="20"/>
      <c r="I203" s="21">
        <v>2</v>
      </c>
    </row>
    <row r="204" spans="5:9">
      <c r="E204" s="27"/>
      <c r="F204" s="27"/>
      <c r="G204" s="27"/>
      <c r="H204" s="27"/>
      <c r="I204" s="23"/>
    </row>
    <row r="205" spans="5:9">
      <c r="E205" s="20" t="s">
        <v>514</v>
      </c>
      <c r="F205" s="20"/>
      <c r="G205" s="20"/>
      <c r="H205" s="20"/>
      <c r="I205" s="21">
        <v>3</v>
      </c>
    </row>
    <row r="206" spans="8:9">
      <c r="H206" s="22"/>
      <c r="I206" s="23"/>
    </row>
    <row r="207" ht="36" customHeight="1" spans="4:8">
      <c r="D207" s="20" t="s">
        <v>515</v>
      </c>
      <c r="E207" s="20"/>
      <c r="F207" s="20"/>
      <c r="G207" s="20"/>
      <c r="H207" s="21">
        <f>SUM(I209:I235)</f>
        <v>26</v>
      </c>
    </row>
    <row r="208" spans="8:8">
      <c r="H208" s="22"/>
    </row>
    <row r="209" customHeight="1" spans="5:9">
      <c r="E209" s="20" t="s">
        <v>516</v>
      </c>
      <c r="F209" s="20"/>
      <c r="G209" s="20"/>
      <c r="H209" s="20"/>
      <c r="I209" s="21">
        <v>2</v>
      </c>
    </row>
    <row r="210" spans="8:8">
      <c r="H210" s="22"/>
    </row>
    <row r="211" customHeight="1" spans="5:9">
      <c r="E211" s="20" t="s">
        <v>517</v>
      </c>
      <c r="F211" s="20"/>
      <c r="G211" s="20"/>
      <c r="H211" s="20"/>
      <c r="I211" s="21">
        <v>2</v>
      </c>
    </row>
    <row r="212" spans="8:8">
      <c r="H212" s="22"/>
    </row>
    <row r="213" customHeight="1" spans="5:9">
      <c r="E213" s="20" t="s">
        <v>518</v>
      </c>
      <c r="F213" s="20"/>
      <c r="G213" s="20"/>
      <c r="H213" s="20"/>
      <c r="I213" s="21">
        <v>2</v>
      </c>
    </row>
    <row r="214" spans="8:8">
      <c r="H214" s="22"/>
    </row>
    <row r="215" customHeight="1" spans="5:9">
      <c r="E215" s="20" t="s">
        <v>519</v>
      </c>
      <c r="F215" s="20"/>
      <c r="G215" s="20"/>
      <c r="H215" s="20"/>
      <c r="I215" s="21">
        <v>8</v>
      </c>
    </row>
    <row r="216" spans="8:8">
      <c r="H216" s="22"/>
    </row>
    <row r="217" customHeight="1" spans="5:9">
      <c r="E217" s="20" t="s">
        <v>520</v>
      </c>
      <c r="F217" s="20"/>
      <c r="G217" s="20"/>
      <c r="H217" s="20"/>
      <c r="I217" s="21">
        <v>1</v>
      </c>
    </row>
    <row r="218" spans="8:8">
      <c r="H218" s="22"/>
    </row>
    <row r="219" customHeight="1" spans="5:9">
      <c r="E219" s="20" t="s">
        <v>521</v>
      </c>
      <c r="F219" s="20"/>
      <c r="G219" s="20"/>
      <c r="H219" s="20"/>
      <c r="I219" s="21">
        <v>1</v>
      </c>
    </row>
    <row r="220" spans="8:8">
      <c r="H220" s="22"/>
    </row>
    <row r="221" customHeight="1" spans="5:9">
      <c r="E221" s="20" t="s">
        <v>522</v>
      </c>
      <c r="F221" s="20"/>
      <c r="G221" s="20"/>
      <c r="H221" s="20"/>
      <c r="I221" s="21">
        <v>0</v>
      </c>
    </row>
    <row r="222" spans="8:8">
      <c r="H222" s="22"/>
    </row>
    <row r="223" customHeight="1" spans="5:9">
      <c r="E223" s="20" t="s">
        <v>523</v>
      </c>
      <c r="F223" s="20"/>
      <c r="G223" s="20"/>
      <c r="H223" s="20"/>
      <c r="I223" s="21">
        <v>0</v>
      </c>
    </row>
    <row r="224" spans="5:9">
      <c r="E224" s="27"/>
      <c r="F224" s="27"/>
      <c r="G224" s="27"/>
      <c r="H224" s="27"/>
      <c r="I224" s="23"/>
    </row>
    <row r="225" spans="5:9">
      <c r="E225" s="20" t="s">
        <v>524</v>
      </c>
      <c r="F225" s="20"/>
      <c r="G225" s="20"/>
      <c r="H225" s="20"/>
      <c r="I225" s="21">
        <v>0</v>
      </c>
    </row>
    <row r="226" spans="5:9">
      <c r="E226" s="27"/>
      <c r="F226" s="27"/>
      <c r="G226" s="27"/>
      <c r="H226" s="27"/>
      <c r="I226" s="23"/>
    </row>
    <row r="227" spans="5:9">
      <c r="E227" s="20" t="s">
        <v>525</v>
      </c>
      <c r="F227" s="20"/>
      <c r="G227" s="20"/>
      <c r="H227" s="20"/>
      <c r="I227" s="21">
        <v>0</v>
      </c>
    </row>
    <row r="228" spans="5:9">
      <c r="E228" s="27"/>
      <c r="F228" s="27"/>
      <c r="G228" s="27"/>
      <c r="H228" s="27"/>
      <c r="I228" s="23"/>
    </row>
    <row r="229" spans="5:9">
      <c r="E229" s="20" t="s">
        <v>526</v>
      </c>
      <c r="F229" s="20"/>
      <c r="G229" s="20"/>
      <c r="H229" s="20"/>
      <c r="I229" s="21">
        <v>4</v>
      </c>
    </row>
    <row r="230" spans="5:9">
      <c r="E230" s="27"/>
      <c r="F230" s="27"/>
      <c r="G230" s="27"/>
      <c r="H230" s="27"/>
      <c r="I230" s="23"/>
    </row>
    <row r="231" spans="5:9">
      <c r="E231" s="20" t="s">
        <v>527</v>
      </c>
      <c r="F231" s="20"/>
      <c r="G231" s="20"/>
      <c r="H231" s="20"/>
      <c r="I231" s="21">
        <v>2</v>
      </c>
    </row>
    <row r="232" spans="5:9">
      <c r="E232" s="27"/>
      <c r="F232" s="27"/>
      <c r="G232" s="27"/>
      <c r="H232" s="27"/>
      <c r="I232" s="23"/>
    </row>
    <row r="233" spans="5:9">
      <c r="E233" s="20" t="s">
        <v>528</v>
      </c>
      <c r="F233" s="20"/>
      <c r="G233" s="20"/>
      <c r="H233" s="20"/>
      <c r="I233" s="21">
        <v>1</v>
      </c>
    </row>
    <row r="234" spans="5:9">
      <c r="E234" s="27"/>
      <c r="F234" s="27"/>
      <c r="G234" s="27"/>
      <c r="H234" s="27"/>
      <c r="I234" s="23"/>
    </row>
    <row r="235" spans="5:9">
      <c r="E235" s="20" t="s">
        <v>529</v>
      </c>
      <c r="F235" s="20"/>
      <c r="G235" s="20"/>
      <c r="H235" s="20"/>
      <c r="I235" s="21">
        <v>3</v>
      </c>
    </row>
    <row r="236" spans="5:9">
      <c r="E236" s="27"/>
      <c r="F236" s="27"/>
      <c r="G236" s="27"/>
      <c r="H236" s="27"/>
      <c r="I236" s="23"/>
    </row>
    <row r="238" ht="28.5" customHeight="1" spans="4:8">
      <c r="D238" s="20" t="s">
        <v>530</v>
      </c>
      <c r="E238" s="20"/>
      <c r="F238" s="20"/>
      <c r="G238" s="20"/>
      <c r="H238" s="21">
        <v>67</v>
      </c>
    </row>
    <row r="240" ht="29.25" customHeight="1" spans="4:8">
      <c r="D240" s="20" t="s">
        <v>531</v>
      </c>
      <c r="E240" s="20"/>
      <c r="F240" s="20"/>
      <c r="G240" s="20"/>
      <c r="H240" s="34">
        <f>SUM(I242:I268)</f>
        <v>42</v>
      </c>
    </row>
    <row r="241" ht="15" spans="8:9">
      <c r="H241" s="22"/>
      <c r="I241" s="25"/>
    </row>
    <row r="242" customHeight="1" spans="5:9">
      <c r="E242" s="20" t="s">
        <v>532</v>
      </c>
      <c r="F242" s="20"/>
      <c r="G242" s="20"/>
      <c r="H242" s="20"/>
      <c r="I242" s="21">
        <v>4</v>
      </c>
    </row>
    <row r="243" spans="8:8">
      <c r="H243" s="22"/>
    </row>
    <row r="244" customHeight="1" spans="5:9">
      <c r="E244" s="20" t="s">
        <v>533</v>
      </c>
      <c r="F244" s="20"/>
      <c r="G244" s="20"/>
      <c r="H244" s="20"/>
      <c r="I244" s="21">
        <v>3</v>
      </c>
    </row>
    <row r="245" spans="8:8">
      <c r="H245" s="22"/>
    </row>
    <row r="246" customHeight="1" spans="5:9">
      <c r="E246" s="20" t="s">
        <v>534</v>
      </c>
      <c r="F246" s="20"/>
      <c r="G246" s="20"/>
      <c r="H246" s="20"/>
      <c r="I246" s="21">
        <f>5+1</f>
        <v>6</v>
      </c>
    </row>
    <row r="247" spans="8:8">
      <c r="H247" s="22"/>
    </row>
    <row r="248" customHeight="1" spans="5:9">
      <c r="E248" s="20" t="s">
        <v>535</v>
      </c>
      <c r="F248" s="20"/>
      <c r="G248" s="20"/>
      <c r="H248" s="20"/>
      <c r="I248" s="21">
        <f>14+1</f>
        <v>15</v>
      </c>
    </row>
    <row r="249" spans="8:8">
      <c r="H249" s="22"/>
    </row>
    <row r="250" customHeight="1" spans="5:9">
      <c r="E250" s="20" t="s">
        <v>536</v>
      </c>
      <c r="F250" s="20"/>
      <c r="G250" s="20"/>
      <c r="H250" s="20"/>
      <c r="I250" s="21">
        <v>1</v>
      </c>
    </row>
    <row r="251" spans="8:8">
      <c r="H251" s="22"/>
    </row>
    <row r="252" customHeight="1" spans="5:9">
      <c r="E252" s="20" t="s">
        <v>537</v>
      </c>
      <c r="F252" s="20"/>
      <c r="G252" s="20"/>
      <c r="H252" s="20"/>
      <c r="I252" s="21">
        <v>1</v>
      </c>
    </row>
    <row r="253" spans="8:8">
      <c r="H253" s="22"/>
    </row>
    <row r="254" customHeight="1" spans="5:9">
      <c r="E254" s="20" t="s">
        <v>538</v>
      </c>
      <c r="F254" s="20"/>
      <c r="G254" s="20"/>
      <c r="H254" s="20"/>
      <c r="I254" s="21">
        <v>0</v>
      </c>
    </row>
    <row r="255" spans="8:8">
      <c r="H255" s="22"/>
    </row>
    <row r="256" customHeight="1" spans="5:9">
      <c r="E256" s="20" t="s">
        <v>539</v>
      </c>
      <c r="F256" s="20"/>
      <c r="G256" s="20"/>
      <c r="H256" s="20"/>
      <c r="I256" s="21">
        <v>0</v>
      </c>
    </row>
    <row r="257" spans="5:9">
      <c r="E257" s="27"/>
      <c r="F257" s="27"/>
      <c r="G257" s="27"/>
      <c r="H257" s="27"/>
      <c r="I257" s="23"/>
    </row>
    <row r="258" spans="5:9">
      <c r="E258" s="20" t="s">
        <v>540</v>
      </c>
      <c r="F258" s="20"/>
      <c r="G258" s="20"/>
      <c r="H258" s="20"/>
      <c r="I258" s="21">
        <v>0</v>
      </c>
    </row>
    <row r="259" spans="5:9">
      <c r="E259" s="27"/>
      <c r="F259" s="27"/>
      <c r="G259" s="27"/>
      <c r="H259" s="27"/>
      <c r="I259" s="23"/>
    </row>
    <row r="260" spans="5:9">
      <c r="E260" s="20" t="s">
        <v>541</v>
      </c>
      <c r="F260" s="20"/>
      <c r="G260" s="20"/>
      <c r="H260" s="20"/>
      <c r="I260" s="21">
        <v>0</v>
      </c>
    </row>
    <row r="261" spans="5:9">
      <c r="E261" s="27"/>
      <c r="F261" s="27"/>
      <c r="G261" s="27"/>
      <c r="H261" s="27"/>
      <c r="I261" s="23"/>
    </row>
    <row r="262" spans="5:9">
      <c r="E262" s="20" t="s">
        <v>542</v>
      </c>
      <c r="F262" s="20"/>
      <c r="G262" s="20"/>
      <c r="H262" s="20"/>
      <c r="I262" s="21">
        <f>4+1</f>
        <v>5</v>
      </c>
    </row>
    <row r="263" spans="5:9">
      <c r="E263" s="27"/>
      <c r="F263" s="27"/>
      <c r="G263" s="27"/>
      <c r="H263" s="27"/>
      <c r="I263" s="23"/>
    </row>
    <row r="264" spans="5:9">
      <c r="E264" s="20" t="s">
        <v>543</v>
      </c>
      <c r="F264" s="20"/>
      <c r="G264" s="20"/>
      <c r="H264" s="20"/>
      <c r="I264" s="21">
        <v>2</v>
      </c>
    </row>
    <row r="265" spans="5:9">
      <c r="E265" s="27"/>
      <c r="F265" s="27"/>
      <c r="G265" s="27"/>
      <c r="H265" s="27"/>
      <c r="I265" s="23"/>
    </row>
    <row r="266" spans="5:9">
      <c r="E266" s="20" t="s">
        <v>544</v>
      </c>
      <c r="F266" s="20"/>
      <c r="G266" s="20"/>
      <c r="H266" s="20"/>
      <c r="I266" s="21">
        <v>1</v>
      </c>
    </row>
    <row r="267" spans="5:9">
      <c r="E267" s="27"/>
      <c r="F267" s="27"/>
      <c r="G267" s="27"/>
      <c r="H267" s="27"/>
      <c r="I267" s="23"/>
    </row>
    <row r="268" spans="5:9">
      <c r="E268" s="20" t="s">
        <v>545</v>
      </c>
      <c r="F268" s="20"/>
      <c r="G268" s="20"/>
      <c r="H268" s="20"/>
      <c r="I268" s="21">
        <v>4</v>
      </c>
    </row>
    <row r="271" s="19" customFormat="1" ht="15" spans="1:9">
      <c r="A271" s="9" t="s">
        <v>26</v>
      </c>
      <c r="B271" s="32"/>
      <c r="C271" s="32"/>
      <c r="D271" s="28"/>
      <c r="E271" s="28"/>
      <c r="F271" s="28"/>
      <c r="G271" s="28"/>
      <c r="H271" s="28"/>
      <c r="I271" s="28"/>
    </row>
  </sheetData>
  <mergeCells count="129">
    <mergeCell ref="D8:G8"/>
    <mergeCell ref="E10:H10"/>
    <mergeCell ref="E12:H12"/>
    <mergeCell ref="E14:H14"/>
    <mergeCell ref="E16:H16"/>
    <mergeCell ref="E18:H18"/>
    <mergeCell ref="E20:H20"/>
    <mergeCell ref="E22:H22"/>
    <mergeCell ref="E24:H24"/>
    <mergeCell ref="E26:H26"/>
    <mergeCell ref="E28:H28"/>
    <mergeCell ref="E30:H30"/>
    <mergeCell ref="E32:H32"/>
    <mergeCell ref="E34:H34"/>
    <mergeCell ref="E36:H36"/>
    <mergeCell ref="E38:H38"/>
    <mergeCell ref="E40:H40"/>
    <mergeCell ref="E42:H42"/>
    <mergeCell ref="E44:H44"/>
    <mergeCell ref="E46:H46"/>
    <mergeCell ref="E48:H48"/>
    <mergeCell ref="E50:H50"/>
    <mergeCell ref="E52:H52"/>
    <mergeCell ref="E54:H54"/>
    <mergeCell ref="E56:H56"/>
    <mergeCell ref="E58:H58"/>
    <mergeCell ref="E60:H60"/>
    <mergeCell ref="D62:G62"/>
    <mergeCell ref="E64:H64"/>
    <mergeCell ref="E66:H66"/>
    <mergeCell ref="E68:H68"/>
    <mergeCell ref="E70:H70"/>
    <mergeCell ref="E72:H72"/>
    <mergeCell ref="E74:H74"/>
    <mergeCell ref="E76:H76"/>
    <mergeCell ref="E78:H78"/>
    <mergeCell ref="E80:H80"/>
    <mergeCell ref="E82:H82"/>
    <mergeCell ref="E84:H84"/>
    <mergeCell ref="E86:H86"/>
    <mergeCell ref="E88:H88"/>
    <mergeCell ref="E90:H90"/>
    <mergeCell ref="E92:H92"/>
    <mergeCell ref="E94:H94"/>
    <mergeCell ref="E96:H96"/>
    <mergeCell ref="E98:H98"/>
    <mergeCell ref="E100:H100"/>
    <mergeCell ref="E102:H102"/>
    <mergeCell ref="E104:H104"/>
    <mergeCell ref="E106:H106"/>
    <mergeCell ref="E108:H108"/>
    <mergeCell ref="E110:H110"/>
    <mergeCell ref="E112:H112"/>
    <mergeCell ref="E114:H114"/>
    <mergeCell ref="D117:G117"/>
    <mergeCell ref="D118:H118"/>
    <mergeCell ref="D119:G119"/>
    <mergeCell ref="E121:H121"/>
    <mergeCell ref="E123:H123"/>
    <mergeCell ref="E125:H125"/>
    <mergeCell ref="E127:H127"/>
    <mergeCell ref="E129:H129"/>
    <mergeCell ref="E131:H131"/>
    <mergeCell ref="E133:H133"/>
    <mergeCell ref="E135:H135"/>
    <mergeCell ref="E137:H137"/>
    <mergeCell ref="E139:H139"/>
    <mergeCell ref="E141:H141"/>
    <mergeCell ref="E143:H143"/>
    <mergeCell ref="E145:H145"/>
    <mergeCell ref="E147:H147"/>
    <mergeCell ref="E149:H149"/>
    <mergeCell ref="E151:H151"/>
    <mergeCell ref="E153:H153"/>
    <mergeCell ref="E155:H155"/>
    <mergeCell ref="E157:H157"/>
    <mergeCell ref="E159:H159"/>
    <mergeCell ref="E161:H161"/>
    <mergeCell ref="E163:H163"/>
    <mergeCell ref="E165:H165"/>
    <mergeCell ref="E167:H167"/>
    <mergeCell ref="E169:H169"/>
    <mergeCell ref="E171:H171"/>
    <mergeCell ref="D177:G177"/>
    <mergeCell ref="E179:H179"/>
    <mergeCell ref="E181:H181"/>
    <mergeCell ref="E183:H183"/>
    <mergeCell ref="E185:H185"/>
    <mergeCell ref="E187:H187"/>
    <mergeCell ref="E189:H189"/>
    <mergeCell ref="E191:H191"/>
    <mergeCell ref="E193:H193"/>
    <mergeCell ref="E195:H195"/>
    <mergeCell ref="E197:H197"/>
    <mergeCell ref="E199:H199"/>
    <mergeCell ref="E201:H201"/>
    <mergeCell ref="E203:H203"/>
    <mergeCell ref="E205:H205"/>
    <mergeCell ref="D207:G207"/>
    <mergeCell ref="E209:H209"/>
    <mergeCell ref="E211:H211"/>
    <mergeCell ref="E213:H213"/>
    <mergeCell ref="E215:H215"/>
    <mergeCell ref="E217:H217"/>
    <mergeCell ref="E219:H219"/>
    <mergeCell ref="E221:H221"/>
    <mergeCell ref="E223:H223"/>
    <mergeCell ref="E225:H225"/>
    <mergeCell ref="E227:H227"/>
    <mergeCell ref="E229:H229"/>
    <mergeCell ref="E231:H231"/>
    <mergeCell ref="E233:H233"/>
    <mergeCell ref="E235:H235"/>
    <mergeCell ref="D238:G238"/>
    <mergeCell ref="D240:G240"/>
    <mergeCell ref="E242:H242"/>
    <mergeCell ref="E244:H244"/>
    <mergeCell ref="E246:H246"/>
    <mergeCell ref="E248:H248"/>
    <mergeCell ref="E250:H250"/>
    <mergeCell ref="E252:H252"/>
    <mergeCell ref="E254:H254"/>
    <mergeCell ref="E256:H256"/>
    <mergeCell ref="E258:H258"/>
    <mergeCell ref="E260:H260"/>
    <mergeCell ref="E262:H262"/>
    <mergeCell ref="E264:H264"/>
    <mergeCell ref="E266:H266"/>
    <mergeCell ref="E268:H268"/>
  </mergeCells>
  <pageMargins left="0.511811024" right="0.511811024" top="0.787401575" bottom="0.787401575" header="0.31496062" footer="0.31496062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A60" sqref="A60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10.1428571428571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48</v>
      </c>
      <c r="B1" s="1" t="s">
        <v>546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547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="29" customFormat="1" ht="15" customHeight="1" spans="1:9">
      <c r="A5" s="31" t="s">
        <v>50</v>
      </c>
      <c r="B5" s="6" t="s">
        <v>548</v>
      </c>
      <c r="C5" s="31"/>
      <c r="D5" s="31"/>
      <c r="E5" s="31"/>
      <c r="F5" s="31"/>
      <c r="G5" s="31"/>
      <c r="H5" s="31"/>
      <c r="I5" s="31"/>
    </row>
    <row r="6" s="30" customFormat="1" spans="1:9">
      <c r="A6" s="31" t="s">
        <v>52</v>
      </c>
      <c r="B6" s="136" t="s">
        <v>322</v>
      </c>
      <c r="C6" s="6"/>
      <c r="D6" s="6"/>
      <c r="E6" s="6"/>
      <c r="F6" s="6"/>
      <c r="G6" s="6"/>
      <c r="H6" s="6"/>
      <c r="I6" s="6"/>
    </row>
    <row r="7" s="30" customFormat="1" spans="1:9">
      <c r="A7" s="6"/>
      <c r="B7" s="6"/>
      <c r="C7" s="6"/>
      <c r="D7" s="4" t="s">
        <v>53</v>
      </c>
      <c r="E7" s="4"/>
      <c r="F7" s="4"/>
      <c r="G7" s="4"/>
      <c r="H7" s="5">
        <v>2</v>
      </c>
      <c r="I7" s="6"/>
    </row>
    <row r="8" s="30" customFormat="1" spans="1:9">
      <c r="A8" s="6"/>
      <c r="B8" s="6"/>
      <c r="C8" s="6"/>
      <c r="D8" s="6"/>
      <c r="E8" s="6"/>
      <c r="F8" s="6"/>
      <c r="G8" s="6"/>
      <c r="H8" s="7"/>
      <c r="I8" s="6"/>
    </row>
    <row r="9" s="30" customFormat="1" spans="1:9">
      <c r="A9" s="6"/>
      <c r="B9" s="6"/>
      <c r="C9" s="6"/>
      <c r="D9" s="4" t="s">
        <v>54</v>
      </c>
      <c r="E9" s="4"/>
      <c r="F9" s="4"/>
      <c r="G9" s="4"/>
      <c r="H9" s="5">
        <v>0</v>
      </c>
      <c r="I9" s="6"/>
    </row>
    <row r="10" s="30" customFormat="1" spans="1:9">
      <c r="A10" s="6"/>
      <c r="B10" s="6"/>
      <c r="C10" s="6"/>
      <c r="D10" s="6"/>
      <c r="E10" s="6"/>
      <c r="F10" s="6"/>
      <c r="G10" s="6"/>
      <c r="H10" s="6"/>
      <c r="I10" s="6"/>
    </row>
    <row r="11" s="30" customFormat="1" spans="1:9">
      <c r="A11" s="6"/>
      <c r="B11" s="6"/>
      <c r="C11" s="6"/>
      <c r="D11" s="4" t="s">
        <v>549</v>
      </c>
      <c r="E11" s="4"/>
      <c r="F11" s="4"/>
      <c r="G11" s="4"/>
      <c r="H11" s="5">
        <v>0</v>
      </c>
      <c r="I11" s="6"/>
    </row>
    <row r="12" s="30" customFormat="1" spans="1:9">
      <c r="A12" s="6"/>
      <c r="B12" s="6"/>
      <c r="C12" s="6"/>
      <c r="D12" s="6"/>
      <c r="E12" s="6"/>
      <c r="F12" s="6"/>
      <c r="G12" s="6"/>
      <c r="H12" s="6"/>
      <c r="I12" s="6"/>
    </row>
    <row r="13" s="30" customFormat="1" spans="1:9">
      <c r="A13" s="6"/>
      <c r="B13" s="6"/>
      <c r="C13" s="6"/>
      <c r="D13" s="4" t="s">
        <v>550</v>
      </c>
      <c r="E13" s="4"/>
      <c r="F13" s="4"/>
      <c r="G13" s="4"/>
      <c r="H13" s="5">
        <v>0</v>
      </c>
      <c r="I13" s="6"/>
    </row>
    <row r="14" s="30" customFormat="1" spans="1:9">
      <c r="A14" s="6"/>
      <c r="B14" s="6"/>
      <c r="C14" s="6"/>
      <c r="D14" s="8"/>
      <c r="E14" s="8"/>
      <c r="F14" s="8"/>
      <c r="G14" s="8"/>
      <c r="H14" s="7"/>
      <c r="I14" s="6"/>
    </row>
    <row r="16" s="29" customFormat="1" ht="15" customHeight="1" spans="1:9">
      <c r="A16" s="31" t="s">
        <v>50</v>
      </c>
      <c r="B16" s="6" t="s">
        <v>551</v>
      </c>
      <c r="C16" s="31"/>
      <c r="D16" s="31"/>
      <c r="E16" s="31"/>
      <c r="F16" s="31"/>
      <c r="G16" s="31"/>
      <c r="H16" s="31"/>
      <c r="I16" s="31"/>
    </row>
    <row r="17" s="30" customFormat="1" spans="1:9">
      <c r="A17" s="31" t="s">
        <v>52</v>
      </c>
      <c r="B17" s="136" t="s">
        <v>322</v>
      </c>
      <c r="C17" s="6"/>
      <c r="D17" s="6"/>
      <c r="E17" s="6"/>
      <c r="F17" s="6"/>
      <c r="G17" s="6"/>
      <c r="H17" s="6"/>
      <c r="I17" s="6"/>
    </row>
    <row r="18" s="30" customFormat="1" spans="1:9">
      <c r="A18" s="6"/>
      <c r="B18" s="6"/>
      <c r="C18" s="6"/>
      <c r="D18" s="4" t="s">
        <v>53</v>
      </c>
      <c r="E18" s="4"/>
      <c r="F18" s="4"/>
      <c r="G18" s="4"/>
      <c r="H18" s="5">
        <v>1</v>
      </c>
      <c r="I18" s="6"/>
    </row>
    <row r="19" s="30" customFormat="1" spans="1:9">
      <c r="A19" s="6"/>
      <c r="B19" s="6"/>
      <c r="C19" s="6"/>
      <c r="D19" s="6"/>
      <c r="E19" s="6"/>
      <c r="F19" s="6"/>
      <c r="G19" s="6"/>
      <c r="H19" s="7"/>
      <c r="I19" s="6"/>
    </row>
    <row r="20" s="30" customFormat="1" spans="1:9">
      <c r="A20" s="6"/>
      <c r="B20" s="6"/>
      <c r="C20" s="6"/>
      <c r="D20" s="4" t="s">
        <v>54</v>
      </c>
      <c r="E20" s="4"/>
      <c r="F20" s="4"/>
      <c r="G20" s="4"/>
      <c r="H20" s="5">
        <v>0</v>
      </c>
      <c r="I20" s="6"/>
    </row>
    <row r="21" s="30" customFormat="1" spans="1:9">
      <c r="A21" s="6"/>
      <c r="B21" s="6"/>
      <c r="C21" s="6"/>
      <c r="D21" s="6"/>
      <c r="E21" s="6"/>
      <c r="F21" s="6"/>
      <c r="G21" s="6"/>
      <c r="H21" s="6"/>
      <c r="I21" s="6"/>
    </row>
    <row r="22" s="30" customFormat="1" spans="1:9">
      <c r="A22" s="6"/>
      <c r="B22" s="6"/>
      <c r="C22" s="6"/>
      <c r="D22" s="4" t="s">
        <v>549</v>
      </c>
      <c r="E22" s="4"/>
      <c r="F22" s="4"/>
      <c r="G22" s="4"/>
      <c r="H22" s="5">
        <v>0</v>
      </c>
      <c r="I22" s="6"/>
    </row>
    <row r="23" s="30" customFormat="1" spans="1:9">
      <c r="A23" s="6"/>
      <c r="B23" s="6"/>
      <c r="C23" s="6"/>
      <c r="D23" s="6"/>
      <c r="E23" s="6"/>
      <c r="F23" s="6"/>
      <c r="G23" s="6"/>
      <c r="H23" s="6"/>
      <c r="I23" s="6"/>
    </row>
    <row r="24" s="30" customFormat="1" spans="1:9">
      <c r="A24" s="6"/>
      <c r="B24" s="6"/>
      <c r="C24" s="6"/>
      <c r="D24" s="4" t="s">
        <v>550</v>
      </c>
      <c r="E24" s="4"/>
      <c r="F24" s="4"/>
      <c r="G24" s="4"/>
      <c r="H24" s="5">
        <v>0</v>
      </c>
      <c r="I24" s="6"/>
    </row>
    <row r="27" s="29" customFormat="1" ht="15" customHeight="1" spans="1:9">
      <c r="A27" s="31" t="s">
        <v>50</v>
      </c>
      <c r="B27" s="6" t="s">
        <v>552</v>
      </c>
      <c r="C27" s="31"/>
      <c r="D27" s="31"/>
      <c r="E27" s="31"/>
      <c r="F27" s="31"/>
      <c r="G27" s="31"/>
      <c r="H27" s="31"/>
      <c r="I27" s="31"/>
    </row>
    <row r="28" s="30" customFormat="1" spans="1:9">
      <c r="A28" s="31" t="s">
        <v>52</v>
      </c>
      <c r="B28" s="8">
        <v>61170</v>
      </c>
      <c r="C28" s="6"/>
      <c r="D28" s="6"/>
      <c r="E28" s="6"/>
      <c r="F28" s="6"/>
      <c r="G28" s="6"/>
      <c r="H28" s="6"/>
      <c r="I28" s="6"/>
    </row>
    <row r="29" s="30" customFormat="1" spans="1:9">
      <c r="A29" s="6"/>
      <c r="B29" s="6"/>
      <c r="C29" s="6"/>
      <c r="D29" s="4" t="s">
        <v>53</v>
      </c>
      <c r="E29" s="4"/>
      <c r="F29" s="4"/>
      <c r="G29" s="4"/>
      <c r="H29" s="5">
        <v>4</v>
      </c>
      <c r="I29" s="6"/>
    </row>
    <row r="30" s="30" customFormat="1" spans="1:9">
      <c r="A30" s="6"/>
      <c r="B30" s="6"/>
      <c r="C30" s="6"/>
      <c r="D30" s="6"/>
      <c r="E30" s="6"/>
      <c r="F30" s="6"/>
      <c r="G30" s="6"/>
      <c r="H30" s="7"/>
      <c r="I30" s="6"/>
    </row>
    <row r="31" s="30" customFormat="1" spans="1:9">
      <c r="A31" s="6"/>
      <c r="B31" s="6"/>
      <c r="C31" s="6"/>
      <c r="D31" s="4" t="s">
        <v>54</v>
      </c>
      <c r="E31" s="4"/>
      <c r="F31" s="4"/>
      <c r="G31" s="4"/>
      <c r="H31" s="5">
        <v>2</v>
      </c>
      <c r="I31" s="6"/>
    </row>
    <row r="32" s="30" customFormat="1" spans="1:9">
      <c r="A32" s="6"/>
      <c r="B32" s="6"/>
      <c r="C32" s="6"/>
      <c r="D32" s="6"/>
      <c r="E32" s="6"/>
      <c r="F32" s="6"/>
      <c r="G32" s="6"/>
      <c r="H32" s="6"/>
      <c r="I32" s="6"/>
    </row>
    <row r="33" s="30" customFormat="1" spans="1:9">
      <c r="A33" s="6"/>
      <c r="B33" s="6"/>
      <c r="C33" s="6"/>
      <c r="D33" s="4" t="s">
        <v>549</v>
      </c>
      <c r="E33" s="4"/>
      <c r="F33" s="4"/>
      <c r="G33" s="4"/>
      <c r="H33" s="5">
        <v>2</v>
      </c>
      <c r="I33" s="6"/>
    </row>
    <row r="34" s="30" customFormat="1" spans="1:9">
      <c r="A34" s="6"/>
      <c r="B34" s="6"/>
      <c r="C34" s="6"/>
      <c r="D34" s="6"/>
      <c r="E34" s="6"/>
      <c r="F34" s="6"/>
      <c r="G34" s="6"/>
      <c r="H34" s="6"/>
      <c r="I34" s="6"/>
    </row>
    <row r="35" s="30" customFormat="1" spans="1:9">
      <c r="A35" s="6"/>
      <c r="B35" s="6"/>
      <c r="C35" s="6"/>
      <c r="D35" s="4" t="s">
        <v>550</v>
      </c>
      <c r="E35" s="4"/>
      <c r="F35" s="4"/>
      <c r="G35" s="4"/>
      <c r="H35" s="5">
        <v>0</v>
      </c>
      <c r="I35" s="6"/>
    </row>
    <row r="37" customFormat="1" ht="15" spans="1:9">
      <c r="A37" s="2"/>
      <c r="B37" s="2"/>
      <c r="C37" s="2"/>
      <c r="D37" s="2"/>
      <c r="E37" s="2"/>
      <c r="F37" s="2"/>
      <c r="G37" s="2"/>
      <c r="H37" s="2"/>
      <c r="I37" s="2"/>
    </row>
    <row r="38" s="29" customFormat="1" ht="15" customHeight="1" spans="1:9">
      <c r="A38" s="31" t="s">
        <v>50</v>
      </c>
      <c r="B38" s="6" t="s">
        <v>553</v>
      </c>
      <c r="C38" s="31"/>
      <c r="D38" s="31"/>
      <c r="E38" s="31"/>
      <c r="F38" s="31"/>
      <c r="G38" s="31"/>
      <c r="H38" s="31"/>
      <c r="I38" s="31"/>
    </row>
    <row r="39" s="30" customFormat="1" spans="1:9">
      <c r="A39" s="31" t="s">
        <v>52</v>
      </c>
      <c r="B39" s="8">
        <v>61198</v>
      </c>
      <c r="C39" s="6"/>
      <c r="D39" s="6"/>
      <c r="E39" s="6"/>
      <c r="F39" s="6"/>
      <c r="G39" s="6"/>
      <c r="H39" s="6"/>
      <c r="I39" s="6"/>
    </row>
    <row r="40" s="30" customFormat="1" spans="1:9">
      <c r="A40" s="6"/>
      <c r="B40" s="6"/>
      <c r="C40" s="6"/>
      <c r="D40" s="4" t="s">
        <v>53</v>
      </c>
      <c r="E40" s="4"/>
      <c r="F40" s="4"/>
      <c r="G40" s="4"/>
      <c r="H40" s="5">
        <v>2</v>
      </c>
      <c r="I40" s="6"/>
    </row>
    <row r="41" s="30" customFormat="1" spans="1:9">
      <c r="A41" s="6"/>
      <c r="B41" s="6"/>
      <c r="C41" s="6"/>
      <c r="D41" s="6"/>
      <c r="E41" s="6"/>
      <c r="F41" s="6"/>
      <c r="G41" s="6"/>
      <c r="H41" s="7"/>
      <c r="I41" s="6"/>
    </row>
    <row r="42" s="30" customFormat="1" spans="1:9">
      <c r="A42" s="6"/>
      <c r="B42" s="6"/>
      <c r="C42" s="6"/>
      <c r="D42" s="4" t="s">
        <v>54</v>
      </c>
      <c r="E42" s="4"/>
      <c r="F42" s="4"/>
      <c r="G42" s="4"/>
      <c r="H42" s="5">
        <v>1</v>
      </c>
      <c r="I42" s="6"/>
    </row>
    <row r="43" s="30" customFormat="1" spans="1:9">
      <c r="A43" s="6"/>
      <c r="B43" s="6"/>
      <c r="C43" s="6"/>
      <c r="D43" s="6"/>
      <c r="E43" s="6"/>
      <c r="F43" s="6"/>
      <c r="G43" s="6"/>
      <c r="H43" s="6"/>
      <c r="I43" s="6"/>
    </row>
    <row r="44" s="30" customFormat="1" spans="1:9">
      <c r="A44" s="6"/>
      <c r="B44" s="6"/>
      <c r="C44" s="6"/>
      <c r="D44" s="4" t="s">
        <v>549</v>
      </c>
      <c r="E44" s="4"/>
      <c r="F44" s="4"/>
      <c r="G44" s="4"/>
      <c r="H44" s="5">
        <v>1</v>
      </c>
      <c r="I44" s="6"/>
    </row>
    <row r="45" s="30" customFormat="1" spans="1:9">
      <c r="A45" s="6"/>
      <c r="B45" s="6"/>
      <c r="C45" s="6"/>
      <c r="D45" s="6"/>
      <c r="E45" s="6"/>
      <c r="F45" s="6"/>
      <c r="G45" s="6"/>
      <c r="H45" s="6"/>
      <c r="I45" s="6"/>
    </row>
    <row r="46" s="30" customFormat="1" spans="1:9">
      <c r="A46" s="6"/>
      <c r="B46" s="6"/>
      <c r="C46" s="6"/>
      <c r="D46" s="4" t="s">
        <v>550</v>
      </c>
      <c r="E46" s="4"/>
      <c r="F46" s="4"/>
      <c r="G46" s="4"/>
      <c r="H46" s="5">
        <v>0</v>
      </c>
      <c r="I46" s="6"/>
    </row>
    <row r="47" s="30" customFormat="1" spans="1:9">
      <c r="A47" s="6"/>
      <c r="B47" s="6"/>
      <c r="C47" s="6"/>
      <c r="D47" s="8"/>
      <c r="E47" s="8"/>
      <c r="F47" s="8"/>
      <c r="G47" s="8"/>
      <c r="H47" s="7"/>
      <c r="I47" s="6"/>
    </row>
    <row r="48" s="30" customFormat="1" spans="1:9">
      <c r="A48" s="6"/>
      <c r="B48" s="6"/>
      <c r="C48" s="6"/>
      <c r="D48" s="8"/>
      <c r="E48" s="8"/>
      <c r="F48" s="8"/>
      <c r="G48" s="8"/>
      <c r="H48" s="7"/>
      <c r="I48" s="6"/>
    </row>
    <row r="49" s="29" customFormat="1" ht="15" customHeight="1" spans="1:9">
      <c r="A49" s="31" t="s">
        <v>50</v>
      </c>
      <c r="B49" s="6" t="s">
        <v>554</v>
      </c>
      <c r="C49" s="31"/>
      <c r="D49" s="31"/>
      <c r="E49" s="31"/>
      <c r="F49" s="31"/>
      <c r="G49" s="31"/>
      <c r="H49" s="31"/>
      <c r="I49" s="31"/>
    </row>
    <row r="50" s="30" customFormat="1" spans="1:9">
      <c r="A50" s="31" t="s">
        <v>52</v>
      </c>
      <c r="B50" s="8">
        <v>61180</v>
      </c>
      <c r="C50" s="6"/>
      <c r="D50" s="6"/>
      <c r="E50" s="6"/>
      <c r="F50" s="6"/>
      <c r="G50" s="6"/>
      <c r="H50" s="6"/>
      <c r="I50" s="6"/>
    </row>
    <row r="51" s="30" customFormat="1" spans="1:9">
      <c r="A51" s="6"/>
      <c r="B51" s="6"/>
      <c r="C51" s="6"/>
      <c r="D51" s="4" t="s">
        <v>53</v>
      </c>
      <c r="E51" s="4"/>
      <c r="F51" s="4"/>
      <c r="G51" s="4"/>
      <c r="H51" s="5">
        <v>2</v>
      </c>
      <c r="I51" s="6"/>
    </row>
    <row r="52" s="30" customFormat="1" spans="1:9">
      <c r="A52" s="6"/>
      <c r="B52" s="6"/>
      <c r="C52" s="6"/>
      <c r="D52" s="6"/>
      <c r="E52" s="6"/>
      <c r="F52" s="6"/>
      <c r="G52" s="6"/>
      <c r="H52" s="7"/>
      <c r="I52" s="6"/>
    </row>
    <row r="53" s="30" customFormat="1" spans="1:9">
      <c r="A53" s="6"/>
      <c r="B53" s="6"/>
      <c r="C53" s="6"/>
      <c r="D53" s="4" t="s">
        <v>54</v>
      </c>
      <c r="E53" s="4"/>
      <c r="F53" s="4"/>
      <c r="G53" s="4"/>
      <c r="H53" s="5">
        <v>1</v>
      </c>
      <c r="I53" s="6"/>
    </row>
    <row r="54" s="30" customFormat="1" spans="1:9">
      <c r="A54" s="6"/>
      <c r="B54" s="6"/>
      <c r="C54" s="6"/>
      <c r="D54" s="6"/>
      <c r="E54" s="6"/>
      <c r="F54" s="6"/>
      <c r="G54" s="6"/>
      <c r="H54" s="6"/>
      <c r="I54" s="6"/>
    </row>
    <row r="55" s="30" customFormat="1" spans="1:9">
      <c r="A55" s="6"/>
      <c r="B55" s="6"/>
      <c r="C55" s="6"/>
      <c r="D55" s="4" t="s">
        <v>549</v>
      </c>
      <c r="E55" s="4"/>
      <c r="F55" s="4"/>
      <c r="G55" s="4"/>
      <c r="H55" s="5">
        <v>1</v>
      </c>
      <c r="I55" s="6"/>
    </row>
    <row r="56" s="30" customFormat="1" spans="1:9">
      <c r="A56" s="6"/>
      <c r="B56" s="6"/>
      <c r="C56" s="6"/>
      <c r="D56" s="6"/>
      <c r="E56" s="6"/>
      <c r="F56" s="6"/>
      <c r="G56" s="6"/>
      <c r="H56" s="6"/>
      <c r="I56" s="6"/>
    </row>
    <row r="57" s="30" customFormat="1" spans="1:9">
      <c r="A57" s="6"/>
      <c r="B57" s="6"/>
      <c r="C57" s="6"/>
      <c r="D57" s="4" t="s">
        <v>550</v>
      </c>
      <c r="E57" s="4"/>
      <c r="F57" s="4"/>
      <c r="G57" s="4"/>
      <c r="H57" s="5">
        <v>0</v>
      </c>
      <c r="I57" s="6"/>
    </row>
    <row r="58" s="30" customFormat="1" spans="1:9">
      <c r="A58" s="6"/>
      <c r="B58" s="6"/>
      <c r="C58" s="6"/>
      <c r="D58" s="8"/>
      <c r="E58" s="8"/>
      <c r="F58" s="8"/>
      <c r="G58" s="8"/>
      <c r="H58" s="7"/>
      <c r="I58" s="6"/>
    </row>
    <row r="59" s="30" customFormat="1" spans="1:9">
      <c r="A59" s="6"/>
      <c r="B59" s="6"/>
      <c r="C59" s="6"/>
      <c r="D59" s="8"/>
      <c r="E59" s="8"/>
      <c r="F59" s="8"/>
      <c r="G59" s="8"/>
      <c r="H59" s="7"/>
      <c r="I59" s="6"/>
    </row>
    <row r="60" s="19" customFormat="1" ht="15" spans="1:9">
      <c r="A60" s="9" t="s">
        <v>26</v>
      </c>
      <c r="B60" s="32"/>
      <c r="C60" s="32"/>
      <c r="D60" s="28"/>
      <c r="E60" s="28"/>
      <c r="F60" s="28"/>
      <c r="G60" s="28"/>
      <c r="H60" s="28"/>
      <c r="I60" s="28"/>
    </row>
  </sheetData>
  <mergeCells count="20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</mergeCell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2"/>
  <sheetViews>
    <sheetView workbookViewId="0">
      <selection activeCell="A292" sqref="A292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21.4285714285714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48</v>
      </c>
      <c r="B1" s="1" t="s">
        <v>34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/>
      <c r="B2" s="1" t="s">
        <v>35</v>
      </c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 t="s">
        <v>36</v>
      </c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50</v>
      </c>
      <c r="B5" s="2" t="s">
        <v>555</v>
      </c>
      <c r="C5" s="1"/>
      <c r="D5" s="1"/>
      <c r="E5" s="1"/>
      <c r="F5" s="1"/>
      <c r="G5" s="1"/>
      <c r="H5" s="1"/>
      <c r="I5" s="1"/>
      <c r="J5" s="10"/>
      <c r="K5" s="10"/>
    </row>
    <row r="6" spans="1:2">
      <c r="A6" s="1" t="s">
        <v>52</v>
      </c>
      <c r="B6" s="3" t="s">
        <v>556</v>
      </c>
    </row>
    <row r="7" spans="1:2">
      <c r="A7" s="1"/>
      <c r="B7" s="3"/>
    </row>
    <row r="8" spans="1:8">
      <c r="A8" s="1"/>
      <c r="B8" s="3"/>
      <c r="D8" s="4" t="s">
        <v>53</v>
      </c>
      <c r="E8" s="4"/>
      <c r="F8" s="4"/>
      <c r="G8" s="4"/>
      <c r="H8" s="5">
        <v>35</v>
      </c>
    </row>
    <row r="9" spans="1:8">
      <c r="A9" s="1"/>
      <c r="B9" s="3"/>
      <c r="D9" s="6"/>
      <c r="E9" s="6"/>
      <c r="F9" s="6"/>
      <c r="G9" s="6"/>
      <c r="H9" s="7"/>
    </row>
    <row r="10" spans="1:8">
      <c r="A10" s="1"/>
      <c r="B10" s="3"/>
      <c r="D10" s="4" t="s">
        <v>54</v>
      </c>
      <c r="E10" s="4"/>
      <c r="F10" s="4"/>
      <c r="G10" s="4"/>
      <c r="H10" s="5">
        <v>53</v>
      </c>
    </row>
    <row r="11" spans="1:8">
      <c r="A11" s="1"/>
      <c r="B11" s="3"/>
      <c r="D11" s="6"/>
      <c r="E11" s="6"/>
      <c r="F11" s="6"/>
      <c r="G11" s="6"/>
      <c r="H11" s="6"/>
    </row>
    <row r="12" spans="1:8">
      <c r="A12" s="1"/>
      <c r="B12" s="3"/>
      <c r="D12" s="4" t="s">
        <v>549</v>
      </c>
      <c r="E12" s="4"/>
      <c r="F12" s="4"/>
      <c r="G12" s="4"/>
      <c r="H12" s="5">
        <v>31</v>
      </c>
    </row>
    <row r="13" spans="1:8">
      <c r="A13" s="1"/>
      <c r="B13" s="3"/>
      <c r="D13" s="6"/>
      <c r="E13" s="6"/>
      <c r="F13" s="6"/>
      <c r="G13" s="6"/>
      <c r="H13" s="6"/>
    </row>
    <row r="14" spans="1:8">
      <c r="A14" s="1"/>
      <c r="B14" s="3"/>
      <c r="D14" s="4" t="s">
        <v>550</v>
      </c>
      <c r="E14" s="4"/>
      <c r="F14" s="4"/>
      <c r="G14" s="4"/>
      <c r="H14" s="5">
        <f>2532+14+12</f>
        <v>2558</v>
      </c>
    </row>
    <row r="15" spans="1:8">
      <c r="A15" s="1"/>
      <c r="B15" s="3"/>
      <c r="D15" s="8"/>
      <c r="E15" s="8"/>
      <c r="F15" s="8"/>
      <c r="G15" s="8"/>
      <c r="H15" s="7"/>
    </row>
    <row r="16" spans="1:2">
      <c r="A16" s="1"/>
      <c r="B16" s="3"/>
    </row>
    <row r="17" spans="1:8">
      <c r="A17" s="1" t="s">
        <v>50</v>
      </c>
      <c r="B17" s="2" t="s">
        <v>557</v>
      </c>
      <c r="C17" s="1"/>
      <c r="D17" s="1"/>
      <c r="E17" s="1"/>
      <c r="F17" s="1"/>
      <c r="G17" s="1"/>
      <c r="H17" s="1"/>
    </row>
    <row r="18" spans="1:2">
      <c r="A18" s="1" t="s">
        <v>52</v>
      </c>
      <c r="B18" s="3">
        <v>4135</v>
      </c>
    </row>
    <row r="19" spans="1:2">
      <c r="A19" s="1"/>
      <c r="B19" s="3"/>
    </row>
    <row r="20" spans="1:8">
      <c r="A20" s="1"/>
      <c r="B20" s="3"/>
      <c r="D20" s="4" t="s">
        <v>53</v>
      </c>
      <c r="E20" s="4"/>
      <c r="F20" s="4"/>
      <c r="G20" s="4"/>
      <c r="H20" s="5">
        <v>2</v>
      </c>
    </row>
    <row r="21" spans="1:8">
      <c r="A21" s="1"/>
      <c r="B21" s="3"/>
      <c r="D21" s="6"/>
      <c r="E21" s="6"/>
      <c r="F21" s="6"/>
      <c r="G21" s="6"/>
      <c r="H21" s="7"/>
    </row>
    <row r="22" spans="1:8">
      <c r="A22" s="1"/>
      <c r="B22" s="3"/>
      <c r="D22" s="4" t="s">
        <v>54</v>
      </c>
      <c r="E22" s="4"/>
      <c r="F22" s="4"/>
      <c r="G22" s="4"/>
      <c r="H22" s="5">
        <v>2</v>
      </c>
    </row>
    <row r="23" spans="1:8">
      <c r="A23" s="1"/>
      <c r="B23" s="3"/>
      <c r="D23" s="6"/>
      <c r="E23" s="6"/>
      <c r="F23" s="6"/>
      <c r="G23" s="6"/>
      <c r="H23" s="6"/>
    </row>
    <row r="24" spans="1:8">
      <c r="A24" s="1"/>
      <c r="B24" s="3"/>
      <c r="D24" s="4" t="s">
        <v>549</v>
      </c>
      <c r="E24" s="4"/>
      <c r="F24" s="4"/>
      <c r="G24" s="4"/>
      <c r="H24" s="5">
        <v>1</v>
      </c>
    </row>
    <row r="25" spans="1:8">
      <c r="A25" s="1"/>
      <c r="B25" s="3"/>
      <c r="D25" s="6"/>
      <c r="E25" s="6"/>
      <c r="F25" s="6"/>
      <c r="G25" s="6"/>
      <c r="H25" s="6"/>
    </row>
    <row r="26" spans="1:8">
      <c r="A26" s="1"/>
      <c r="B26" s="3"/>
      <c r="D26" s="4" t="s">
        <v>550</v>
      </c>
      <c r="E26" s="4"/>
      <c r="F26" s="4"/>
      <c r="G26" s="4"/>
      <c r="H26" s="5">
        <v>5</v>
      </c>
    </row>
    <row r="27" spans="1:8">
      <c r="A27" s="1"/>
      <c r="B27" s="3"/>
      <c r="D27" s="8"/>
      <c r="E27" s="8"/>
      <c r="F27" s="8"/>
      <c r="G27" s="8"/>
      <c r="H27" s="7"/>
    </row>
    <row r="28" spans="1:8">
      <c r="A28" s="1"/>
      <c r="B28" s="3"/>
      <c r="D28" s="8"/>
      <c r="E28" s="8"/>
      <c r="F28" s="8"/>
      <c r="G28" s="8"/>
      <c r="H28" s="7"/>
    </row>
    <row r="29" spans="1:8">
      <c r="A29" s="1" t="s">
        <v>50</v>
      </c>
      <c r="B29" s="2" t="s">
        <v>558</v>
      </c>
      <c r="C29" s="1"/>
      <c r="D29" s="1"/>
      <c r="E29" s="1"/>
      <c r="F29" s="1"/>
      <c r="G29" s="1"/>
      <c r="H29" s="1"/>
    </row>
    <row r="30" spans="1:2">
      <c r="A30" s="1" t="s">
        <v>52</v>
      </c>
      <c r="B30" s="3" t="s">
        <v>559</v>
      </c>
    </row>
    <row r="31" spans="1:2">
      <c r="A31" s="1"/>
      <c r="B31" s="3"/>
    </row>
    <row r="32" spans="1:8">
      <c r="A32" s="1"/>
      <c r="B32" s="3"/>
      <c r="D32" s="4" t="s">
        <v>53</v>
      </c>
      <c r="E32" s="4"/>
      <c r="F32" s="4"/>
      <c r="G32" s="4"/>
      <c r="H32" s="5">
        <v>10</v>
      </c>
    </row>
    <row r="33" spans="1:8">
      <c r="A33" s="1"/>
      <c r="B33" s="3"/>
      <c r="D33" s="6"/>
      <c r="E33" s="6"/>
      <c r="F33" s="6"/>
      <c r="G33" s="6"/>
      <c r="H33" s="7"/>
    </row>
    <row r="34" spans="1:8">
      <c r="A34" s="1"/>
      <c r="B34" s="3"/>
      <c r="D34" s="4" t="s">
        <v>54</v>
      </c>
      <c r="E34" s="4"/>
      <c r="F34" s="4"/>
      <c r="G34" s="4"/>
      <c r="H34" s="5">
        <v>13</v>
      </c>
    </row>
    <row r="35" spans="1:8">
      <c r="A35" s="1"/>
      <c r="B35" s="3"/>
      <c r="D35" s="6"/>
      <c r="E35" s="6"/>
      <c r="F35" s="6"/>
      <c r="G35" s="6"/>
      <c r="H35" s="6"/>
    </row>
    <row r="36" spans="1:8">
      <c r="A36" s="1"/>
      <c r="B36" s="3"/>
      <c r="D36" s="4" t="s">
        <v>549</v>
      </c>
      <c r="E36" s="4"/>
      <c r="F36" s="4"/>
      <c r="G36" s="4"/>
      <c r="H36" s="5">
        <f>1+4+3</f>
        <v>8</v>
      </c>
    </row>
    <row r="37" spans="1:8">
      <c r="A37" s="1"/>
      <c r="B37" s="3"/>
      <c r="D37" s="6"/>
      <c r="E37" s="6"/>
      <c r="F37" s="6"/>
      <c r="G37" s="6"/>
      <c r="H37" s="6"/>
    </row>
    <row r="38" spans="1:8">
      <c r="A38" s="1"/>
      <c r="B38" s="3"/>
      <c r="D38" s="4" t="s">
        <v>550</v>
      </c>
      <c r="E38" s="4"/>
      <c r="F38" s="4"/>
      <c r="G38" s="4"/>
      <c r="H38" s="5">
        <f>8+4+3</f>
        <v>15</v>
      </c>
    </row>
    <row r="39" spans="1:2">
      <c r="A39" s="1"/>
      <c r="B39" s="3"/>
    </row>
    <row r="40" spans="1:2">
      <c r="A40" s="1"/>
      <c r="B40" s="3"/>
    </row>
    <row r="41" spans="1:8">
      <c r="A41" s="1" t="s">
        <v>50</v>
      </c>
      <c r="B41" s="2" t="s">
        <v>560</v>
      </c>
      <c r="C41" s="1"/>
      <c r="D41" s="1"/>
      <c r="E41" s="1"/>
      <c r="F41" s="1"/>
      <c r="G41" s="1"/>
      <c r="H41" s="1"/>
    </row>
    <row r="42" spans="1:2">
      <c r="A42" s="1" t="s">
        <v>52</v>
      </c>
      <c r="B42" s="3" t="s">
        <v>561</v>
      </c>
    </row>
    <row r="43" spans="1:2">
      <c r="A43" s="1"/>
      <c r="B43" s="3"/>
    </row>
    <row r="44" spans="1:8">
      <c r="A44" s="1"/>
      <c r="B44" s="3"/>
      <c r="D44" s="4" t="s">
        <v>53</v>
      </c>
      <c r="E44" s="4"/>
      <c r="F44" s="4"/>
      <c r="G44" s="4"/>
      <c r="H44" s="5">
        <v>9</v>
      </c>
    </row>
    <row r="45" spans="1:8">
      <c r="A45" s="1"/>
      <c r="B45" s="3"/>
      <c r="D45" s="6"/>
      <c r="E45" s="6"/>
      <c r="F45" s="6"/>
      <c r="G45" s="6"/>
      <c r="H45" s="7"/>
    </row>
    <row r="46" spans="1:8">
      <c r="A46" s="1"/>
      <c r="B46" s="3"/>
      <c r="D46" s="4" t="s">
        <v>54</v>
      </c>
      <c r="E46" s="4"/>
      <c r="F46" s="4"/>
      <c r="G46" s="4"/>
      <c r="H46" s="5">
        <v>16</v>
      </c>
    </row>
    <row r="47" spans="1:8">
      <c r="A47" s="1"/>
      <c r="B47" s="3"/>
      <c r="D47" s="6"/>
      <c r="E47" s="6"/>
      <c r="F47" s="6"/>
      <c r="G47" s="6"/>
      <c r="H47" s="6"/>
    </row>
    <row r="48" spans="1:8">
      <c r="A48" s="1"/>
      <c r="B48" s="3"/>
      <c r="D48" s="4" t="s">
        <v>549</v>
      </c>
      <c r="E48" s="4"/>
      <c r="F48" s="4"/>
      <c r="G48" s="4"/>
      <c r="H48" s="5">
        <f>6+4</f>
        <v>10</v>
      </c>
    </row>
    <row r="49" spans="1:8">
      <c r="A49" s="1"/>
      <c r="B49" s="3"/>
      <c r="D49" s="6"/>
      <c r="E49" s="6"/>
      <c r="F49" s="6"/>
      <c r="G49" s="6"/>
      <c r="H49" s="6"/>
    </row>
    <row r="50" spans="1:8">
      <c r="A50" s="1"/>
      <c r="B50" s="3"/>
      <c r="D50" s="4" t="s">
        <v>550</v>
      </c>
      <c r="E50" s="4"/>
      <c r="F50" s="4"/>
      <c r="G50" s="4"/>
      <c r="H50" s="5">
        <f>11+4+1</f>
        <v>16</v>
      </c>
    </row>
    <row r="51" spans="1:2">
      <c r="A51" s="1"/>
      <c r="B51" s="3"/>
    </row>
    <row r="52" spans="1:2">
      <c r="A52" s="1"/>
      <c r="B52" s="3"/>
    </row>
    <row r="53" spans="1:4">
      <c r="A53" s="1" t="s">
        <v>50</v>
      </c>
      <c r="B53" s="2" t="s">
        <v>562</v>
      </c>
      <c r="C53" s="1"/>
      <c r="D53" s="1"/>
    </row>
    <row r="54" spans="1:2">
      <c r="A54" s="1" t="s">
        <v>52</v>
      </c>
      <c r="B54" s="3" t="s">
        <v>563</v>
      </c>
    </row>
    <row r="56" ht="24" customHeight="1" spans="4:8">
      <c r="D56" s="20" t="s">
        <v>564</v>
      </c>
      <c r="E56" s="20"/>
      <c r="F56" s="20"/>
      <c r="G56" s="20"/>
      <c r="H56" s="21">
        <f>SUM(I58:I62)</f>
        <v>3</v>
      </c>
    </row>
    <row r="57" spans="8:8">
      <c r="H57" s="22"/>
    </row>
    <row r="58" customHeight="1" spans="5:9">
      <c r="E58" s="20" t="s">
        <v>565</v>
      </c>
      <c r="F58" s="20"/>
      <c r="G58" s="20"/>
      <c r="H58" s="20"/>
      <c r="I58" s="21">
        <v>1</v>
      </c>
    </row>
    <row r="59" spans="8:8">
      <c r="H59" s="22"/>
    </row>
    <row r="60" customHeight="1" spans="5:9">
      <c r="E60" s="20" t="s">
        <v>566</v>
      </c>
      <c r="F60" s="20"/>
      <c r="G60" s="20"/>
      <c r="H60" s="20"/>
      <c r="I60" s="21">
        <v>1</v>
      </c>
    </row>
    <row r="61" spans="8:8">
      <c r="H61" s="22"/>
    </row>
    <row r="62" customHeight="1" spans="5:9">
      <c r="E62" s="20" t="s">
        <v>567</v>
      </c>
      <c r="F62" s="20"/>
      <c r="G62" s="20"/>
      <c r="H62" s="20"/>
      <c r="I62" s="21">
        <f>1</f>
        <v>1</v>
      </c>
    </row>
    <row r="63" spans="8:9">
      <c r="H63" s="22"/>
      <c r="I63" s="23"/>
    </row>
    <row r="64" ht="24" customHeight="1" spans="4:8">
      <c r="D64" s="20" t="s">
        <v>568</v>
      </c>
      <c r="E64" s="20"/>
      <c r="F64" s="20"/>
      <c r="G64" s="20"/>
      <c r="H64" s="21">
        <f>SUM(I66:I71)</f>
        <v>6</v>
      </c>
    </row>
    <row r="65" spans="8:8">
      <c r="H65" s="22"/>
    </row>
    <row r="66" customHeight="1" spans="5:9">
      <c r="E66" s="20" t="s">
        <v>569</v>
      </c>
      <c r="F66" s="20"/>
      <c r="G66" s="20"/>
      <c r="H66" s="20"/>
      <c r="I66" s="21">
        <v>2</v>
      </c>
    </row>
    <row r="67" spans="8:8">
      <c r="H67" s="22"/>
    </row>
    <row r="68" customHeight="1" spans="5:9">
      <c r="E68" s="20" t="s">
        <v>570</v>
      </c>
      <c r="F68" s="20"/>
      <c r="G68" s="20"/>
      <c r="H68" s="20"/>
      <c r="I68" s="21">
        <v>1</v>
      </c>
    </row>
    <row r="69" spans="8:8">
      <c r="H69" s="22"/>
    </row>
    <row r="70" customHeight="1" spans="5:9">
      <c r="E70" s="20" t="s">
        <v>571</v>
      </c>
      <c r="F70" s="20"/>
      <c r="G70" s="20"/>
      <c r="H70" s="20"/>
      <c r="I70" s="21">
        <v>3</v>
      </c>
    </row>
    <row r="71" spans="8:8">
      <c r="H71" s="22"/>
    </row>
    <row r="72" ht="36" customHeight="1" spans="4:8">
      <c r="D72" s="20" t="s">
        <v>572</v>
      </c>
      <c r="E72" s="20"/>
      <c r="F72" s="20"/>
      <c r="G72" s="20"/>
      <c r="H72" s="21">
        <f>1+1+1</f>
        <v>3</v>
      </c>
    </row>
    <row r="74" ht="24" customHeight="1" spans="4:8">
      <c r="D74" s="20" t="s">
        <v>573</v>
      </c>
      <c r="E74" s="20"/>
      <c r="F74" s="20"/>
      <c r="G74" s="20"/>
      <c r="H74" s="21">
        <f>SUM(I76:I81)</f>
        <v>8</v>
      </c>
    </row>
    <row r="75" ht="15" spans="8:9">
      <c r="H75" s="22"/>
      <c r="I75" s="25"/>
    </row>
    <row r="76" customHeight="1" spans="5:9">
      <c r="E76" s="20" t="s">
        <v>574</v>
      </c>
      <c r="F76" s="20"/>
      <c r="G76" s="20"/>
      <c r="H76" s="20"/>
      <c r="I76" s="21">
        <v>2</v>
      </c>
    </row>
    <row r="77" spans="8:8">
      <c r="H77" s="22"/>
    </row>
    <row r="78" customHeight="1" spans="5:9">
      <c r="E78" s="20" t="s">
        <v>575</v>
      </c>
      <c r="F78" s="20"/>
      <c r="G78" s="20"/>
      <c r="H78" s="20"/>
      <c r="I78" s="21">
        <v>3</v>
      </c>
    </row>
    <row r="79" spans="8:8">
      <c r="H79" s="22"/>
    </row>
    <row r="80" customHeight="1" spans="5:9">
      <c r="E80" s="20" t="s">
        <v>576</v>
      </c>
      <c r="F80" s="20"/>
      <c r="G80" s="20"/>
      <c r="H80" s="20"/>
      <c r="I80" s="21">
        <v>3</v>
      </c>
    </row>
    <row r="81" spans="8:8">
      <c r="H81" s="22"/>
    </row>
    <row r="82" customHeight="1" spans="1:2">
      <c r="A82" s="1"/>
      <c r="B82" s="3"/>
    </row>
    <row r="83" spans="1:4">
      <c r="A83" s="1" t="s">
        <v>50</v>
      </c>
      <c r="B83" s="2" t="s">
        <v>577</v>
      </c>
      <c r="C83" s="1"/>
      <c r="D83" s="1"/>
    </row>
    <row r="84" customHeight="1" spans="1:2">
      <c r="A84" s="1" t="s">
        <v>52</v>
      </c>
      <c r="B84" s="3" t="s">
        <v>578</v>
      </c>
    </row>
    <row r="86" ht="24" customHeight="1" spans="4:8">
      <c r="D86" s="20" t="s">
        <v>579</v>
      </c>
      <c r="E86" s="20"/>
      <c r="F86" s="20"/>
      <c r="G86" s="20"/>
      <c r="H86" s="21">
        <f>SUM(I88:I97)</f>
        <v>12</v>
      </c>
    </row>
    <row r="87" spans="8:8">
      <c r="H87" s="22"/>
    </row>
    <row r="88" ht="24" customHeight="1" spans="5:9">
      <c r="E88" s="20" t="s">
        <v>580</v>
      </c>
      <c r="F88" s="20"/>
      <c r="G88" s="20"/>
      <c r="H88" s="20"/>
      <c r="I88" s="21">
        <f>6</f>
        <v>6</v>
      </c>
    </row>
    <row r="89" spans="8:8">
      <c r="H89" s="22"/>
    </row>
    <row r="90" ht="24" customHeight="1" spans="5:9">
      <c r="E90" s="20" t="s">
        <v>581</v>
      </c>
      <c r="F90" s="20"/>
      <c r="G90" s="20"/>
      <c r="H90" s="20"/>
      <c r="I90" s="21">
        <v>1</v>
      </c>
    </row>
    <row r="91" spans="8:8">
      <c r="H91" s="22"/>
    </row>
    <row r="92" ht="24" customHeight="1" spans="5:9">
      <c r="E92" s="20" t="s">
        <v>582</v>
      </c>
      <c r="F92" s="20"/>
      <c r="G92" s="20"/>
      <c r="H92" s="20"/>
      <c r="I92" s="21">
        <v>2</v>
      </c>
    </row>
    <row r="93" spans="8:8">
      <c r="H93" s="22"/>
    </row>
    <row r="94" ht="24" customHeight="1" spans="5:9">
      <c r="E94" s="20" t="s">
        <v>583</v>
      </c>
      <c r="F94" s="20"/>
      <c r="G94" s="20"/>
      <c r="H94" s="20"/>
      <c r="I94" s="21">
        <v>2</v>
      </c>
    </row>
    <row r="95" spans="8:8">
      <c r="H95" s="22"/>
    </row>
    <row r="96" ht="24" customHeight="1" spans="5:9">
      <c r="E96" s="20" t="s">
        <v>584</v>
      </c>
      <c r="F96" s="20"/>
      <c r="G96" s="20"/>
      <c r="H96" s="20"/>
      <c r="I96" s="21">
        <v>1</v>
      </c>
    </row>
    <row r="97" spans="8:8">
      <c r="H97" s="22"/>
    </row>
    <row r="98" ht="24" customHeight="1" spans="4:8">
      <c r="D98" s="20" t="s">
        <v>585</v>
      </c>
      <c r="E98" s="20"/>
      <c r="F98" s="20"/>
      <c r="G98" s="20"/>
      <c r="H98" s="21">
        <f>SUM(I100:I109)</f>
        <v>16</v>
      </c>
    </row>
    <row r="99" ht="15" customHeight="1" spans="8:8">
      <c r="H99" s="22"/>
    </row>
    <row r="100" ht="24" customHeight="1" spans="5:9">
      <c r="E100" s="20" t="s">
        <v>586</v>
      </c>
      <c r="F100" s="20"/>
      <c r="G100" s="20"/>
      <c r="H100" s="20"/>
      <c r="I100" s="21">
        <f>3+2+1+2+1</f>
        <v>9</v>
      </c>
    </row>
    <row r="101" spans="8:8">
      <c r="H101" s="22"/>
    </row>
    <row r="102" ht="24" customHeight="1" spans="5:9">
      <c r="E102" s="20" t="s">
        <v>587</v>
      </c>
      <c r="F102" s="20"/>
      <c r="G102" s="20"/>
      <c r="H102" s="20"/>
      <c r="I102" s="21">
        <v>1</v>
      </c>
    </row>
    <row r="103" spans="8:8">
      <c r="H103" s="22"/>
    </row>
    <row r="104" ht="24" customHeight="1" spans="5:9">
      <c r="E104" s="20" t="s">
        <v>588</v>
      </c>
      <c r="F104" s="20"/>
      <c r="G104" s="20"/>
      <c r="H104" s="20"/>
      <c r="I104" s="21">
        <f>2+1</f>
        <v>3</v>
      </c>
    </row>
    <row r="105" spans="8:8">
      <c r="H105" s="22"/>
    </row>
    <row r="106" ht="24" customHeight="1" spans="5:9">
      <c r="E106" s="20" t="s">
        <v>589</v>
      </c>
      <c r="F106" s="20"/>
      <c r="G106" s="20"/>
      <c r="H106" s="20"/>
      <c r="I106" s="21">
        <v>2</v>
      </c>
    </row>
    <row r="107" spans="8:8">
      <c r="H107" s="22"/>
    </row>
    <row r="108" ht="24" customHeight="1" spans="5:9">
      <c r="E108" s="20" t="s">
        <v>590</v>
      </c>
      <c r="F108" s="20"/>
      <c r="G108" s="20"/>
      <c r="H108" s="20"/>
      <c r="I108" s="21">
        <v>1</v>
      </c>
    </row>
    <row r="109" spans="8:8">
      <c r="H109" s="22"/>
    </row>
    <row r="110" ht="24" customHeight="1" spans="4:8">
      <c r="D110" s="20" t="s">
        <v>591</v>
      </c>
      <c r="E110" s="20"/>
      <c r="F110" s="20"/>
      <c r="G110" s="20"/>
      <c r="H110" s="21">
        <f>5+1+1+2</f>
        <v>9</v>
      </c>
    </row>
    <row r="112" ht="24" customHeight="1" spans="4:8">
      <c r="D112" s="24" t="s">
        <v>592</v>
      </c>
      <c r="E112" s="24"/>
      <c r="F112" s="24"/>
      <c r="G112" s="24"/>
      <c r="H112" s="21">
        <f>SUM(I114:I123)</f>
        <v>19</v>
      </c>
    </row>
    <row r="113" ht="15" spans="8:11">
      <c r="H113" s="22"/>
      <c r="I113" s="25"/>
      <c r="J113" s="26"/>
      <c r="K113" s="26"/>
    </row>
    <row r="114" ht="24" customHeight="1" spans="5:9">
      <c r="E114" s="20" t="s">
        <v>593</v>
      </c>
      <c r="F114" s="20"/>
      <c r="G114" s="20"/>
      <c r="H114" s="20"/>
      <c r="I114" s="21">
        <f>3+3+3</f>
        <v>9</v>
      </c>
    </row>
    <row r="115" spans="8:8">
      <c r="H115" s="22"/>
    </row>
    <row r="116" ht="24" customHeight="1" spans="5:9">
      <c r="E116" s="20" t="s">
        <v>594</v>
      </c>
      <c r="F116" s="20"/>
      <c r="G116" s="20"/>
      <c r="H116" s="20"/>
      <c r="I116" s="21">
        <v>2</v>
      </c>
    </row>
    <row r="117" spans="8:8">
      <c r="H117" s="22"/>
    </row>
    <row r="118" ht="24" customHeight="1" spans="5:9">
      <c r="E118" s="20" t="s">
        <v>595</v>
      </c>
      <c r="F118" s="20"/>
      <c r="G118" s="20"/>
      <c r="H118" s="20"/>
      <c r="I118" s="21">
        <v>3</v>
      </c>
    </row>
    <row r="119" spans="8:8">
      <c r="H119" s="22"/>
    </row>
    <row r="120" ht="24" customHeight="1" spans="5:9">
      <c r="E120" s="20" t="s">
        <v>596</v>
      </c>
      <c r="F120" s="20"/>
      <c r="G120" s="20"/>
      <c r="H120" s="20"/>
      <c r="I120" s="21">
        <v>3</v>
      </c>
    </row>
    <row r="121" spans="8:8">
      <c r="H121" s="22"/>
    </row>
    <row r="122" ht="24" customHeight="1" spans="5:9">
      <c r="E122" s="20" t="s">
        <v>597</v>
      </c>
      <c r="F122" s="20"/>
      <c r="G122" s="20"/>
      <c r="H122" s="20"/>
      <c r="I122" s="21">
        <v>2</v>
      </c>
    </row>
    <row r="123" spans="8:8">
      <c r="H123" s="22"/>
    </row>
    <row r="125" spans="1:4">
      <c r="A125" s="1" t="s">
        <v>50</v>
      </c>
      <c r="B125" s="2" t="s">
        <v>598</v>
      </c>
      <c r="C125" s="1"/>
      <c r="D125" s="1"/>
    </row>
    <row r="126" spans="1:2">
      <c r="A126" s="1" t="s">
        <v>52</v>
      </c>
      <c r="B126" s="3" t="s">
        <v>599</v>
      </c>
    </row>
    <row r="128" ht="24" customHeight="1" spans="4:8">
      <c r="D128" s="20" t="s">
        <v>600</v>
      </c>
      <c r="E128" s="20"/>
      <c r="F128" s="20"/>
      <c r="G128" s="20"/>
      <c r="H128" s="21">
        <f>SUM(I130:I158)</f>
        <v>77</v>
      </c>
    </row>
    <row r="129" spans="8:8">
      <c r="H129" s="22"/>
    </row>
    <row r="130" ht="24" customHeight="1" spans="5:9">
      <c r="E130" s="20" t="s">
        <v>601</v>
      </c>
      <c r="F130" s="20"/>
      <c r="G130" s="20"/>
      <c r="H130" s="20"/>
      <c r="I130" s="21">
        <v>10</v>
      </c>
    </row>
    <row r="131" spans="5:9">
      <c r="E131" s="27"/>
      <c r="F131" s="27"/>
      <c r="G131" s="27"/>
      <c r="H131" s="27"/>
      <c r="I131" s="23"/>
    </row>
    <row r="132" ht="24" customHeight="1" spans="5:9">
      <c r="E132" s="20" t="s">
        <v>602</v>
      </c>
      <c r="F132" s="20"/>
      <c r="G132" s="20"/>
      <c r="H132" s="20"/>
      <c r="I132" s="21">
        <v>1</v>
      </c>
    </row>
    <row r="133" spans="5:9">
      <c r="E133" s="27"/>
      <c r="F133" s="27"/>
      <c r="G133" s="27"/>
      <c r="H133" s="27"/>
      <c r="I133" s="23"/>
    </row>
    <row r="134" ht="24" customHeight="1" spans="5:9">
      <c r="E134" s="20" t="s">
        <v>603</v>
      </c>
      <c r="F134" s="20"/>
      <c r="G134" s="20"/>
      <c r="H134" s="20"/>
      <c r="I134" s="21">
        <v>2</v>
      </c>
    </row>
    <row r="135" spans="5:9">
      <c r="E135" s="27"/>
      <c r="F135" s="27"/>
      <c r="G135" s="27"/>
      <c r="H135" s="27"/>
      <c r="I135" s="23"/>
    </row>
    <row r="136" ht="24" customHeight="1" spans="5:9">
      <c r="E136" s="20" t="s">
        <v>604</v>
      </c>
      <c r="F136" s="20"/>
      <c r="G136" s="20"/>
      <c r="H136" s="20"/>
      <c r="I136" s="21">
        <v>6</v>
      </c>
    </row>
    <row r="137" spans="5:9">
      <c r="E137" s="27"/>
      <c r="F137" s="27"/>
      <c r="G137" s="27"/>
      <c r="H137" s="27"/>
      <c r="I137" s="23"/>
    </row>
    <row r="138" ht="24" customHeight="1" spans="5:9">
      <c r="E138" s="20" t="s">
        <v>605</v>
      </c>
      <c r="F138" s="20"/>
      <c r="G138" s="20"/>
      <c r="H138" s="20"/>
      <c r="I138" s="21">
        <v>1</v>
      </c>
    </row>
    <row r="139" spans="5:9">
      <c r="E139" s="27"/>
      <c r="F139" s="27"/>
      <c r="G139" s="27"/>
      <c r="H139" s="27"/>
      <c r="I139" s="23"/>
    </row>
    <row r="140" ht="24" customHeight="1" spans="5:9">
      <c r="E140" s="20" t="s">
        <v>606</v>
      </c>
      <c r="F140" s="20"/>
      <c r="G140" s="20"/>
      <c r="H140" s="20"/>
      <c r="I140" s="21">
        <v>2</v>
      </c>
    </row>
    <row r="141" spans="5:9">
      <c r="E141" s="27"/>
      <c r="F141" s="27"/>
      <c r="G141" s="27"/>
      <c r="H141" s="27"/>
      <c r="I141" s="23"/>
    </row>
    <row r="142" ht="24" customHeight="1" spans="5:9">
      <c r="E142" s="20" t="s">
        <v>607</v>
      </c>
      <c r="F142" s="20"/>
      <c r="G142" s="20"/>
      <c r="H142" s="20"/>
      <c r="I142" s="21">
        <v>37</v>
      </c>
    </row>
    <row r="143" spans="5:9">
      <c r="E143" s="27"/>
      <c r="F143" s="27"/>
      <c r="G143" s="27"/>
      <c r="H143" s="27"/>
      <c r="I143" s="23"/>
    </row>
    <row r="144" ht="24" customHeight="1" spans="5:9">
      <c r="E144" s="20" t="s">
        <v>608</v>
      </c>
      <c r="F144" s="20"/>
      <c r="G144" s="20"/>
      <c r="H144" s="20"/>
      <c r="I144" s="21">
        <v>4</v>
      </c>
    </row>
    <row r="145" spans="5:9">
      <c r="E145" s="27"/>
      <c r="F145" s="27"/>
      <c r="G145" s="27"/>
      <c r="H145" s="27"/>
      <c r="I145" s="23"/>
    </row>
    <row r="146" ht="24" customHeight="1" spans="5:9">
      <c r="E146" s="20" t="s">
        <v>609</v>
      </c>
      <c r="F146" s="20"/>
      <c r="G146" s="20"/>
      <c r="H146" s="20"/>
      <c r="I146" s="21">
        <v>2</v>
      </c>
    </row>
    <row r="147" spans="5:9">
      <c r="E147" s="27"/>
      <c r="F147" s="27"/>
      <c r="G147" s="27"/>
      <c r="H147" s="27"/>
      <c r="I147" s="23"/>
    </row>
    <row r="148" ht="24" customHeight="1" spans="5:9">
      <c r="E148" s="20" t="s">
        <v>610</v>
      </c>
      <c r="F148" s="20"/>
      <c r="G148" s="20"/>
      <c r="H148" s="20"/>
      <c r="I148" s="21">
        <v>2</v>
      </c>
    </row>
    <row r="149" spans="5:9">
      <c r="E149" s="27"/>
      <c r="F149" s="27"/>
      <c r="G149" s="27"/>
      <c r="H149" s="27"/>
      <c r="I149" s="23"/>
    </row>
    <row r="150" ht="24" customHeight="1" spans="5:9">
      <c r="E150" s="20" t="s">
        <v>611</v>
      </c>
      <c r="F150" s="20"/>
      <c r="G150" s="20"/>
      <c r="H150" s="20"/>
      <c r="I150" s="21">
        <v>4</v>
      </c>
    </row>
    <row r="151" spans="5:9">
      <c r="E151" s="27"/>
      <c r="F151" s="27"/>
      <c r="G151" s="27"/>
      <c r="H151" s="27"/>
      <c r="I151" s="23"/>
    </row>
    <row r="152" ht="24" customHeight="1" spans="5:9">
      <c r="E152" s="20" t="s">
        <v>612</v>
      </c>
      <c r="F152" s="20"/>
      <c r="G152" s="20"/>
      <c r="H152" s="20"/>
      <c r="I152" s="21">
        <v>1</v>
      </c>
    </row>
    <row r="153" spans="5:9">
      <c r="E153" s="27"/>
      <c r="F153" s="27"/>
      <c r="G153" s="27"/>
      <c r="H153" s="27"/>
      <c r="I153" s="23"/>
    </row>
    <row r="154" ht="24" customHeight="1" spans="5:9">
      <c r="E154" s="20" t="s">
        <v>613</v>
      </c>
      <c r="F154" s="20"/>
      <c r="G154" s="20"/>
      <c r="H154" s="20"/>
      <c r="I154" s="21">
        <v>2</v>
      </c>
    </row>
    <row r="155" spans="5:9">
      <c r="E155" s="27"/>
      <c r="F155" s="27"/>
      <c r="G155" s="27"/>
      <c r="H155" s="27"/>
      <c r="I155" s="23"/>
    </row>
    <row r="156" ht="24" customHeight="1" spans="5:9">
      <c r="E156" s="20" t="s">
        <v>614</v>
      </c>
      <c r="F156" s="20"/>
      <c r="G156" s="20"/>
      <c r="H156" s="20"/>
      <c r="I156" s="21">
        <v>2</v>
      </c>
    </row>
    <row r="157" spans="5:9">
      <c r="E157" s="27"/>
      <c r="F157" s="27"/>
      <c r="G157" s="27"/>
      <c r="H157" s="27"/>
      <c r="I157" s="23"/>
    </row>
    <row r="158" ht="24" customHeight="1" spans="5:9">
      <c r="E158" s="20" t="s">
        <v>615</v>
      </c>
      <c r="F158" s="20"/>
      <c r="G158" s="20"/>
      <c r="H158" s="20"/>
      <c r="I158" s="21">
        <v>1</v>
      </c>
    </row>
    <row r="159" spans="8:9">
      <c r="H159" s="22"/>
      <c r="I159" s="23"/>
    </row>
    <row r="160" ht="24" customHeight="1" spans="4:8">
      <c r="D160" s="20" t="s">
        <v>616</v>
      </c>
      <c r="E160" s="20"/>
      <c r="F160" s="20"/>
      <c r="G160" s="20"/>
      <c r="H160" s="21">
        <f>SUM(I162:I190)</f>
        <v>99</v>
      </c>
    </row>
    <row r="161" spans="8:8">
      <c r="H161" s="22"/>
    </row>
    <row r="162" ht="24" customHeight="1" spans="5:9">
      <c r="E162" s="20" t="s">
        <v>617</v>
      </c>
      <c r="F162" s="20"/>
      <c r="G162" s="20"/>
      <c r="H162" s="20"/>
      <c r="I162" s="21">
        <v>12</v>
      </c>
    </row>
    <row r="163" spans="5:9">
      <c r="E163" s="27"/>
      <c r="F163" s="27"/>
      <c r="G163" s="27"/>
      <c r="H163" s="27"/>
      <c r="I163" s="23"/>
    </row>
    <row r="164" ht="24" customHeight="1" spans="5:9">
      <c r="E164" s="20" t="s">
        <v>618</v>
      </c>
      <c r="F164" s="20"/>
      <c r="G164" s="20"/>
      <c r="H164" s="20"/>
      <c r="I164" s="21">
        <v>1</v>
      </c>
    </row>
    <row r="165" spans="5:9">
      <c r="E165" s="27"/>
      <c r="F165" s="27"/>
      <c r="G165" s="27"/>
      <c r="H165" s="27"/>
      <c r="I165" s="23"/>
    </row>
    <row r="166" ht="24" customHeight="1" spans="5:9">
      <c r="E166" s="20" t="s">
        <v>619</v>
      </c>
      <c r="F166" s="20"/>
      <c r="G166" s="20"/>
      <c r="H166" s="20"/>
      <c r="I166" s="21">
        <v>2</v>
      </c>
    </row>
    <row r="167" spans="5:9">
      <c r="E167" s="27"/>
      <c r="F167" s="27"/>
      <c r="G167" s="27"/>
      <c r="H167" s="27"/>
      <c r="I167" s="23"/>
    </row>
    <row r="168" ht="24" customHeight="1" spans="5:9">
      <c r="E168" s="20" t="s">
        <v>620</v>
      </c>
      <c r="F168" s="20"/>
      <c r="G168" s="20"/>
      <c r="H168" s="20"/>
      <c r="I168" s="21">
        <v>6</v>
      </c>
    </row>
    <row r="169" spans="5:9">
      <c r="E169" s="27"/>
      <c r="F169" s="27"/>
      <c r="G169" s="27"/>
      <c r="H169" s="27"/>
      <c r="I169" s="23"/>
    </row>
    <row r="170" ht="24" customHeight="1" spans="5:9">
      <c r="E170" s="20" t="s">
        <v>621</v>
      </c>
      <c r="F170" s="20"/>
      <c r="G170" s="20"/>
      <c r="H170" s="20"/>
      <c r="I170" s="21">
        <v>2</v>
      </c>
    </row>
    <row r="171" spans="5:9">
      <c r="E171" s="27"/>
      <c r="F171" s="27"/>
      <c r="G171" s="27"/>
      <c r="H171" s="27"/>
      <c r="I171" s="23"/>
    </row>
    <row r="172" ht="24" customHeight="1" spans="5:9">
      <c r="E172" s="20" t="s">
        <v>622</v>
      </c>
      <c r="F172" s="20"/>
      <c r="G172" s="20"/>
      <c r="H172" s="20"/>
      <c r="I172" s="21">
        <v>3</v>
      </c>
    </row>
    <row r="173" spans="5:9">
      <c r="E173" s="27"/>
      <c r="F173" s="27"/>
      <c r="G173" s="27"/>
      <c r="H173" s="27"/>
      <c r="I173" s="23"/>
    </row>
    <row r="174" ht="24" customHeight="1" spans="5:9">
      <c r="E174" s="20" t="s">
        <v>623</v>
      </c>
      <c r="F174" s="20"/>
      <c r="G174" s="20"/>
      <c r="H174" s="20"/>
      <c r="I174" s="21">
        <v>51</v>
      </c>
    </row>
    <row r="175" spans="5:9">
      <c r="E175" s="27"/>
      <c r="F175" s="27"/>
      <c r="G175" s="27"/>
      <c r="H175" s="27"/>
      <c r="I175" s="23"/>
    </row>
    <row r="176" ht="24" customHeight="1" spans="5:9">
      <c r="E176" s="20" t="s">
        <v>624</v>
      </c>
      <c r="F176" s="20"/>
      <c r="G176" s="20"/>
      <c r="H176" s="20"/>
      <c r="I176" s="21">
        <f>4+1</f>
        <v>5</v>
      </c>
    </row>
    <row r="177" spans="5:9">
      <c r="E177" s="27"/>
      <c r="F177" s="27"/>
      <c r="G177" s="27"/>
      <c r="H177" s="27"/>
      <c r="I177" s="23"/>
    </row>
    <row r="178" ht="24" customHeight="1" spans="5:9">
      <c r="E178" s="20" t="s">
        <v>625</v>
      </c>
      <c r="F178" s="20"/>
      <c r="G178" s="20"/>
      <c r="H178" s="20"/>
      <c r="I178" s="21">
        <v>2</v>
      </c>
    </row>
    <row r="179" spans="5:9">
      <c r="E179" s="27"/>
      <c r="F179" s="27"/>
      <c r="G179" s="27"/>
      <c r="H179" s="27"/>
      <c r="I179" s="23"/>
    </row>
    <row r="180" ht="24" customHeight="1" spans="5:9">
      <c r="E180" s="20" t="s">
        <v>626</v>
      </c>
      <c r="F180" s="20"/>
      <c r="G180" s="20"/>
      <c r="H180" s="20"/>
      <c r="I180" s="21">
        <v>2</v>
      </c>
    </row>
    <row r="181" spans="5:9">
      <c r="E181" s="27"/>
      <c r="F181" s="27"/>
      <c r="G181" s="27"/>
      <c r="H181" s="27"/>
      <c r="I181" s="23"/>
    </row>
    <row r="182" ht="24" customHeight="1" spans="5:9">
      <c r="E182" s="20" t="s">
        <v>627</v>
      </c>
      <c r="F182" s="20"/>
      <c r="G182" s="20"/>
      <c r="H182" s="20"/>
      <c r="I182" s="21">
        <v>5</v>
      </c>
    </row>
    <row r="183" spans="5:9">
      <c r="E183" s="27"/>
      <c r="F183" s="27"/>
      <c r="G183" s="27"/>
      <c r="H183" s="27"/>
      <c r="I183" s="23"/>
    </row>
    <row r="184" ht="24" customHeight="1" spans="5:9">
      <c r="E184" s="20" t="s">
        <v>628</v>
      </c>
      <c r="F184" s="20"/>
      <c r="G184" s="20"/>
      <c r="H184" s="20"/>
      <c r="I184" s="21">
        <f>1+1</f>
        <v>2</v>
      </c>
    </row>
    <row r="185" spans="5:9">
      <c r="E185" s="27"/>
      <c r="F185" s="27"/>
      <c r="G185" s="27"/>
      <c r="H185" s="27"/>
      <c r="I185" s="23"/>
    </row>
    <row r="186" ht="24" customHeight="1" spans="5:9">
      <c r="E186" s="20" t="s">
        <v>629</v>
      </c>
      <c r="F186" s="20"/>
      <c r="G186" s="20"/>
      <c r="H186" s="20"/>
      <c r="I186" s="21">
        <v>3</v>
      </c>
    </row>
    <row r="187" spans="5:9">
      <c r="E187" s="27"/>
      <c r="F187" s="27"/>
      <c r="G187" s="27"/>
      <c r="H187" s="27"/>
      <c r="I187" s="23"/>
    </row>
    <row r="188" ht="24" customHeight="1" spans="5:9">
      <c r="E188" s="20" t="s">
        <v>630</v>
      </c>
      <c r="F188" s="20"/>
      <c r="G188" s="20"/>
      <c r="H188" s="20"/>
      <c r="I188" s="21">
        <v>2</v>
      </c>
    </row>
    <row r="189" spans="5:9">
      <c r="E189" s="27"/>
      <c r="F189" s="27"/>
      <c r="G189" s="27"/>
      <c r="H189" s="27"/>
      <c r="I189" s="23"/>
    </row>
    <row r="190" ht="24" customHeight="1" spans="5:9">
      <c r="E190" s="20" t="s">
        <v>631</v>
      </c>
      <c r="F190" s="20"/>
      <c r="G190" s="20"/>
      <c r="H190" s="20"/>
      <c r="I190" s="21">
        <v>1</v>
      </c>
    </row>
    <row r="192" ht="24" customHeight="1" spans="4:8">
      <c r="D192" s="20" t="s">
        <v>632</v>
      </c>
      <c r="E192" s="20"/>
      <c r="F192" s="20"/>
      <c r="G192" s="20"/>
      <c r="H192" s="21">
        <f>8+1+1+0+1+0+3+7+12+43</f>
        <v>76</v>
      </c>
    </row>
    <row r="194" ht="24" customHeight="1" spans="4:8">
      <c r="D194" s="20" t="s">
        <v>633</v>
      </c>
      <c r="E194" s="20"/>
      <c r="F194" s="20"/>
      <c r="G194" s="20"/>
      <c r="H194" s="21">
        <f>SUM(I196:I224)</f>
        <v>170</v>
      </c>
    </row>
    <row r="196" ht="24" customHeight="1" spans="5:9">
      <c r="E196" s="20" t="s">
        <v>634</v>
      </c>
      <c r="F196" s="20"/>
      <c r="G196" s="20"/>
      <c r="H196" s="20"/>
      <c r="I196" s="21">
        <f>21+3+5</f>
        <v>29</v>
      </c>
    </row>
    <row r="197" spans="5:9">
      <c r="E197" s="27"/>
      <c r="F197" s="27"/>
      <c r="G197" s="27"/>
      <c r="H197" s="27"/>
      <c r="I197" s="23"/>
    </row>
    <row r="198" ht="24" customHeight="1" spans="5:9">
      <c r="E198" s="20" t="s">
        <v>635</v>
      </c>
      <c r="F198" s="20"/>
      <c r="G198" s="20"/>
      <c r="H198" s="20"/>
      <c r="I198" s="21">
        <v>2</v>
      </c>
    </row>
    <row r="199" spans="5:9">
      <c r="E199" s="27"/>
      <c r="F199" s="27"/>
      <c r="G199" s="27"/>
      <c r="H199" s="27"/>
      <c r="I199" s="23"/>
    </row>
    <row r="200" ht="24" customHeight="1" spans="5:9">
      <c r="E200" s="20" t="s">
        <v>636</v>
      </c>
      <c r="F200" s="20"/>
      <c r="G200" s="20"/>
      <c r="H200" s="20"/>
      <c r="I200" s="21">
        <v>5</v>
      </c>
    </row>
    <row r="201" spans="5:9">
      <c r="E201" s="27"/>
      <c r="F201" s="27"/>
      <c r="G201" s="27"/>
      <c r="H201" s="27"/>
      <c r="I201" s="23"/>
    </row>
    <row r="202" ht="24" customHeight="1" spans="5:9">
      <c r="E202" s="20" t="s">
        <v>637</v>
      </c>
      <c r="F202" s="20"/>
      <c r="G202" s="20"/>
      <c r="H202" s="20"/>
      <c r="I202" s="21">
        <f>9+2+2</f>
        <v>13</v>
      </c>
    </row>
    <row r="203" spans="5:9">
      <c r="E203" s="27"/>
      <c r="F203" s="27"/>
      <c r="G203" s="27"/>
      <c r="H203" s="27"/>
      <c r="I203" s="23"/>
    </row>
    <row r="204" ht="24" customHeight="1" spans="5:9">
      <c r="E204" s="20" t="s">
        <v>638</v>
      </c>
      <c r="F204" s="20"/>
      <c r="G204" s="20"/>
      <c r="H204" s="20"/>
      <c r="I204" s="21">
        <v>2</v>
      </c>
    </row>
    <row r="205" spans="5:9">
      <c r="E205" s="27"/>
      <c r="F205" s="27"/>
      <c r="G205" s="27"/>
      <c r="H205" s="27"/>
      <c r="I205" s="23"/>
    </row>
    <row r="206" ht="24" customHeight="1" spans="5:9">
      <c r="E206" s="20" t="s">
        <v>639</v>
      </c>
      <c r="F206" s="20"/>
      <c r="G206" s="20"/>
      <c r="H206" s="20"/>
      <c r="I206" s="21">
        <v>6</v>
      </c>
    </row>
    <row r="207" spans="5:9">
      <c r="E207" s="27"/>
      <c r="F207" s="27"/>
      <c r="G207" s="27"/>
      <c r="H207" s="27"/>
      <c r="I207" s="23"/>
    </row>
    <row r="208" ht="24" customHeight="1" spans="5:9">
      <c r="E208" s="20" t="s">
        <v>640</v>
      </c>
      <c r="F208" s="20"/>
      <c r="G208" s="20"/>
      <c r="H208" s="20"/>
      <c r="I208" s="21">
        <f>58+10+8</f>
        <v>76</v>
      </c>
    </row>
    <row r="209" spans="5:9">
      <c r="E209" s="27"/>
      <c r="F209" s="27"/>
      <c r="G209" s="27"/>
      <c r="H209" s="27"/>
      <c r="I209" s="23"/>
    </row>
    <row r="210" ht="24" customHeight="1" spans="5:9">
      <c r="E210" s="20" t="s">
        <v>641</v>
      </c>
      <c r="F210" s="20"/>
      <c r="G210" s="20"/>
      <c r="H210" s="20"/>
      <c r="I210" s="21">
        <f>7+2+1</f>
        <v>10</v>
      </c>
    </row>
    <row r="211" spans="5:9">
      <c r="E211" s="27"/>
      <c r="F211" s="27"/>
      <c r="G211" s="27"/>
      <c r="H211" s="27"/>
      <c r="I211" s="23"/>
    </row>
    <row r="212" ht="24" customHeight="1" spans="5:9">
      <c r="E212" s="20" t="s">
        <v>642</v>
      </c>
      <c r="F212" s="20"/>
      <c r="G212" s="20"/>
      <c r="H212" s="20"/>
      <c r="I212" s="21">
        <v>4</v>
      </c>
    </row>
    <row r="213" spans="5:9">
      <c r="E213" s="27"/>
      <c r="F213" s="27"/>
      <c r="G213" s="27"/>
      <c r="H213" s="27"/>
      <c r="I213" s="23"/>
    </row>
    <row r="214" ht="24" customHeight="1" spans="5:9">
      <c r="E214" s="20" t="s">
        <v>643</v>
      </c>
      <c r="F214" s="20"/>
      <c r="G214" s="20"/>
      <c r="H214" s="20"/>
      <c r="I214" s="21">
        <v>3</v>
      </c>
    </row>
    <row r="215" spans="5:9">
      <c r="E215" s="27"/>
      <c r="F215" s="27"/>
      <c r="G215" s="27"/>
      <c r="H215" s="27"/>
      <c r="I215" s="23"/>
    </row>
    <row r="216" ht="24" customHeight="1" spans="5:9">
      <c r="E216" s="20" t="s">
        <v>644</v>
      </c>
      <c r="F216" s="20"/>
      <c r="G216" s="20"/>
      <c r="H216" s="20"/>
      <c r="I216" s="21">
        <f>8+2</f>
        <v>10</v>
      </c>
    </row>
    <row r="217" spans="5:9">
      <c r="E217" s="27"/>
      <c r="F217" s="27"/>
      <c r="G217" s="27"/>
      <c r="H217" s="27"/>
      <c r="I217" s="23"/>
    </row>
    <row r="218" ht="24" customHeight="1" spans="5:9">
      <c r="E218" s="20" t="s">
        <v>645</v>
      </c>
      <c r="F218" s="20"/>
      <c r="G218" s="20"/>
      <c r="H218" s="20"/>
      <c r="I218" s="21">
        <v>2</v>
      </c>
    </row>
    <row r="219" spans="5:9">
      <c r="E219" s="27"/>
      <c r="F219" s="27"/>
      <c r="G219" s="27"/>
      <c r="H219" s="27"/>
      <c r="I219" s="23"/>
    </row>
    <row r="220" ht="24" customHeight="1" spans="5:9">
      <c r="E220" s="20" t="s">
        <v>646</v>
      </c>
      <c r="F220" s="20"/>
      <c r="G220" s="20"/>
      <c r="H220" s="20"/>
      <c r="I220" s="21">
        <v>3</v>
      </c>
    </row>
    <row r="221" spans="5:9">
      <c r="E221" s="27"/>
      <c r="F221" s="27"/>
      <c r="G221" s="27"/>
      <c r="H221" s="27"/>
      <c r="I221" s="23"/>
    </row>
    <row r="222" ht="24" customHeight="1" spans="5:9">
      <c r="E222" s="20" t="s">
        <v>647</v>
      </c>
      <c r="F222" s="20"/>
      <c r="G222" s="20"/>
      <c r="H222" s="20"/>
      <c r="I222" s="21">
        <v>4</v>
      </c>
    </row>
    <row r="223" spans="5:9">
      <c r="E223" s="27"/>
      <c r="F223" s="27"/>
      <c r="G223" s="27"/>
      <c r="H223" s="27"/>
      <c r="I223" s="23"/>
    </row>
    <row r="224" ht="24" customHeight="1" spans="5:9">
      <c r="E224" s="20" t="s">
        <v>648</v>
      </c>
      <c r="F224" s="20"/>
      <c r="G224" s="20"/>
      <c r="H224" s="20"/>
      <c r="I224" s="21">
        <v>1</v>
      </c>
    </row>
    <row r="225" ht="27" customHeight="1" spans="5:9">
      <c r="E225" s="27"/>
      <c r="F225" s="27"/>
      <c r="G225" s="27"/>
      <c r="H225" s="27"/>
      <c r="I225" s="23"/>
    </row>
    <row r="226" ht="13.5" customHeight="1" spans="1:4">
      <c r="A226" s="1" t="s">
        <v>50</v>
      </c>
      <c r="B226" s="2" t="s">
        <v>649</v>
      </c>
      <c r="C226" s="1"/>
      <c r="D226" s="1"/>
    </row>
    <row r="227" spans="1:2">
      <c r="A227" s="1" t="s">
        <v>52</v>
      </c>
      <c r="B227" s="3" t="s">
        <v>650</v>
      </c>
    </row>
    <row r="228" ht="27" customHeight="1"/>
    <row r="229" ht="24" customHeight="1" spans="4:8">
      <c r="D229" s="20" t="s">
        <v>651</v>
      </c>
      <c r="E229" s="20"/>
      <c r="F229" s="20"/>
      <c r="G229" s="20"/>
      <c r="H229" s="21">
        <f>SUM(I231:I247)</f>
        <v>54</v>
      </c>
    </row>
    <row r="230" spans="8:8">
      <c r="H230" s="22"/>
    </row>
    <row r="231" ht="24" customHeight="1" spans="5:9">
      <c r="E231" s="20" t="s">
        <v>652</v>
      </c>
      <c r="F231" s="20"/>
      <c r="G231" s="20"/>
      <c r="H231" s="20"/>
      <c r="I231" s="21">
        <v>1</v>
      </c>
    </row>
    <row r="232" spans="5:9">
      <c r="E232" s="27"/>
      <c r="F232" s="27"/>
      <c r="G232" s="27"/>
      <c r="H232" s="27"/>
      <c r="I232" s="23"/>
    </row>
    <row r="233" ht="24" customHeight="1" spans="5:9">
      <c r="E233" s="20" t="s">
        <v>653</v>
      </c>
      <c r="F233" s="20"/>
      <c r="G233" s="20"/>
      <c r="H233" s="20"/>
      <c r="I233" s="21">
        <v>5</v>
      </c>
    </row>
    <row r="234" spans="5:9">
      <c r="E234" s="27"/>
      <c r="F234" s="27"/>
      <c r="G234" s="27"/>
      <c r="H234" s="27"/>
      <c r="I234" s="23"/>
    </row>
    <row r="235" ht="24" customHeight="1" spans="5:9">
      <c r="E235" s="20" t="s">
        <v>654</v>
      </c>
      <c r="F235" s="20"/>
      <c r="G235" s="20"/>
      <c r="H235" s="20"/>
      <c r="I235" s="21">
        <v>1</v>
      </c>
    </row>
    <row r="236" spans="5:9">
      <c r="E236" s="27"/>
      <c r="F236" s="27"/>
      <c r="G236" s="27"/>
      <c r="H236" s="27"/>
      <c r="I236" s="23"/>
    </row>
    <row r="237" ht="24" customHeight="1" spans="5:9">
      <c r="E237" s="20" t="s">
        <v>655</v>
      </c>
      <c r="F237" s="20"/>
      <c r="G237" s="20"/>
      <c r="H237" s="20"/>
      <c r="I237" s="21">
        <v>4</v>
      </c>
    </row>
    <row r="238" spans="5:9">
      <c r="E238" s="27"/>
      <c r="F238" s="27"/>
      <c r="G238" s="27"/>
      <c r="H238" s="27"/>
      <c r="I238" s="23"/>
    </row>
    <row r="239" ht="24" customHeight="1" spans="5:9">
      <c r="E239" s="20" t="s">
        <v>656</v>
      </c>
      <c r="F239" s="20"/>
      <c r="G239" s="20"/>
      <c r="H239" s="20"/>
      <c r="I239" s="21">
        <v>30</v>
      </c>
    </row>
    <row r="240" spans="5:9">
      <c r="E240" s="27"/>
      <c r="F240" s="27"/>
      <c r="G240" s="27"/>
      <c r="H240" s="27"/>
      <c r="I240" s="23"/>
    </row>
    <row r="241" ht="24" customHeight="1" spans="5:9">
      <c r="E241" s="20" t="s">
        <v>657</v>
      </c>
      <c r="F241" s="20"/>
      <c r="G241" s="20"/>
      <c r="H241" s="20"/>
      <c r="I241" s="21">
        <v>2</v>
      </c>
    </row>
    <row r="242" spans="5:9">
      <c r="E242" s="27"/>
      <c r="F242" s="27"/>
      <c r="G242" s="27"/>
      <c r="H242" s="27"/>
      <c r="I242" s="23"/>
    </row>
    <row r="243" ht="24" customHeight="1" spans="5:9">
      <c r="E243" s="20" t="s">
        <v>658</v>
      </c>
      <c r="F243" s="20"/>
      <c r="G243" s="20"/>
      <c r="H243" s="20"/>
      <c r="I243" s="21">
        <v>1</v>
      </c>
    </row>
    <row r="244" spans="5:9">
      <c r="E244" s="27"/>
      <c r="F244" s="27"/>
      <c r="G244" s="27"/>
      <c r="H244" s="27"/>
      <c r="I244" s="23"/>
    </row>
    <row r="245" ht="24" customHeight="1" spans="5:9">
      <c r="E245" s="20" t="s">
        <v>659</v>
      </c>
      <c r="F245" s="20"/>
      <c r="G245" s="20"/>
      <c r="H245" s="20"/>
      <c r="I245" s="21">
        <v>6</v>
      </c>
    </row>
    <row r="246" spans="5:9">
      <c r="E246" s="27"/>
      <c r="F246" s="27"/>
      <c r="G246" s="27"/>
      <c r="H246" s="27"/>
      <c r="I246" s="23"/>
    </row>
    <row r="247" ht="24" customHeight="1" spans="5:9">
      <c r="E247" s="20" t="s">
        <v>660</v>
      </c>
      <c r="F247" s="20"/>
      <c r="G247" s="20"/>
      <c r="H247" s="20"/>
      <c r="I247" s="21">
        <v>4</v>
      </c>
    </row>
    <row r="248" spans="8:9">
      <c r="H248" s="22"/>
      <c r="I248" s="23"/>
    </row>
    <row r="249" ht="24" customHeight="1" spans="4:8">
      <c r="D249" s="20" t="s">
        <v>661</v>
      </c>
      <c r="E249" s="20"/>
      <c r="F249" s="20"/>
      <c r="G249" s="20"/>
      <c r="H249" s="21">
        <f>SUM(I251:I267)</f>
        <v>82</v>
      </c>
    </row>
    <row r="250" spans="8:8">
      <c r="H250" s="22"/>
    </row>
    <row r="251" ht="24" customHeight="1" spans="5:9">
      <c r="E251" s="20" t="s">
        <v>662</v>
      </c>
      <c r="F251" s="20"/>
      <c r="G251" s="20"/>
      <c r="H251" s="20"/>
      <c r="I251" s="21">
        <v>1</v>
      </c>
    </row>
    <row r="252" spans="5:9">
      <c r="E252" s="27"/>
      <c r="F252" s="27"/>
      <c r="G252" s="27"/>
      <c r="H252" s="27"/>
      <c r="I252" s="23"/>
    </row>
    <row r="253" ht="24" customHeight="1" spans="5:9">
      <c r="E253" s="20" t="s">
        <v>663</v>
      </c>
      <c r="F253" s="20"/>
      <c r="G253" s="20"/>
      <c r="H253" s="20"/>
      <c r="I253" s="21">
        <f>5+1</f>
        <v>6</v>
      </c>
    </row>
    <row r="254" spans="5:9">
      <c r="E254" s="27"/>
      <c r="F254" s="27"/>
      <c r="G254" s="27"/>
      <c r="H254" s="27"/>
      <c r="I254" s="23"/>
    </row>
    <row r="255" ht="24" customHeight="1" spans="5:9">
      <c r="E255" s="20" t="s">
        <v>664</v>
      </c>
      <c r="F255" s="20"/>
      <c r="G255" s="20"/>
      <c r="H255" s="20"/>
      <c r="I255" s="21">
        <v>2</v>
      </c>
    </row>
    <row r="256" spans="5:9">
      <c r="E256" s="27"/>
      <c r="F256" s="27"/>
      <c r="G256" s="27"/>
      <c r="H256" s="27"/>
      <c r="I256" s="23"/>
    </row>
    <row r="257" ht="24" customHeight="1" spans="5:9">
      <c r="E257" s="20" t="s">
        <v>665</v>
      </c>
      <c r="F257" s="20"/>
      <c r="G257" s="20"/>
      <c r="H257" s="20"/>
      <c r="I257" s="21">
        <v>7</v>
      </c>
    </row>
    <row r="258" spans="5:9">
      <c r="E258" s="27"/>
      <c r="F258" s="27"/>
      <c r="G258" s="27"/>
      <c r="H258" s="27"/>
      <c r="I258" s="23"/>
    </row>
    <row r="259" ht="24" customHeight="1" spans="5:9">
      <c r="E259" s="20" t="s">
        <v>666</v>
      </c>
      <c r="F259" s="20"/>
      <c r="G259" s="20"/>
      <c r="H259" s="20"/>
      <c r="I259" s="21">
        <v>46</v>
      </c>
    </row>
    <row r="260" spans="5:9">
      <c r="E260" s="27"/>
      <c r="F260" s="27"/>
      <c r="G260" s="27"/>
      <c r="H260" s="27"/>
      <c r="I260" s="23"/>
    </row>
    <row r="261" ht="24" customHeight="1" spans="5:9">
      <c r="E261" s="20" t="s">
        <v>667</v>
      </c>
      <c r="F261" s="20"/>
      <c r="G261" s="20"/>
      <c r="H261" s="20"/>
      <c r="I261" s="21">
        <f>2+1</f>
        <v>3</v>
      </c>
    </row>
    <row r="262" spans="5:9">
      <c r="E262" s="27"/>
      <c r="F262" s="27"/>
      <c r="G262" s="27"/>
      <c r="H262" s="27"/>
      <c r="I262" s="23"/>
    </row>
    <row r="263" ht="24" customHeight="1" spans="5:9">
      <c r="E263" s="20" t="s">
        <v>668</v>
      </c>
      <c r="F263" s="20"/>
      <c r="G263" s="20"/>
      <c r="H263" s="20"/>
      <c r="I263" s="21">
        <v>4</v>
      </c>
    </row>
    <row r="264" spans="5:9">
      <c r="E264" s="27"/>
      <c r="F264" s="27"/>
      <c r="G264" s="27"/>
      <c r="H264" s="27"/>
      <c r="I264" s="23"/>
    </row>
    <row r="265" ht="24" customHeight="1" spans="5:9">
      <c r="E265" s="20" t="s">
        <v>669</v>
      </c>
      <c r="F265" s="20"/>
      <c r="G265" s="20"/>
      <c r="H265" s="20"/>
      <c r="I265" s="21">
        <v>7</v>
      </c>
    </row>
    <row r="266" spans="5:9">
      <c r="E266" s="27"/>
      <c r="F266" s="27"/>
      <c r="G266" s="27"/>
      <c r="H266" s="27"/>
      <c r="I266" s="23"/>
    </row>
    <row r="267" ht="24" customHeight="1" spans="5:9">
      <c r="E267" s="20" t="s">
        <v>670</v>
      </c>
      <c r="F267" s="20"/>
      <c r="G267" s="20"/>
      <c r="H267" s="20"/>
      <c r="I267" s="21">
        <v>6</v>
      </c>
    </row>
    <row r="269" ht="24" customHeight="1" spans="4:8">
      <c r="D269" s="20" t="s">
        <v>671</v>
      </c>
      <c r="E269" s="20"/>
      <c r="F269" s="20"/>
      <c r="G269" s="20"/>
      <c r="H269" s="21">
        <f>6+14+19+4+4</f>
        <v>47</v>
      </c>
    </row>
    <row r="271" ht="24" customHeight="1" spans="4:8">
      <c r="D271" s="20" t="s">
        <v>672</v>
      </c>
      <c r="E271" s="20"/>
      <c r="F271" s="20"/>
      <c r="G271" s="20"/>
      <c r="H271" s="21">
        <f>SUM(I273:I289)</f>
        <v>683</v>
      </c>
    </row>
    <row r="273" ht="24" customHeight="1" spans="5:9">
      <c r="E273" s="20" t="s">
        <v>673</v>
      </c>
      <c r="F273" s="20"/>
      <c r="G273" s="20"/>
      <c r="H273" s="20"/>
      <c r="I273" s="21">
        <f>50+1</f>
        <v>51</v>
      </c>
    </row>
    <row r="274" spans="5:9">
      <c r="E274" s="27"/>
      <c r="F274" s="27"/>
      <c r="G274" s="27"/>
      <c r="H274" s="27"/>
      <c r="I274" s="23"/>
    </row>
    <row r="275" ht="24" customHeight="1" spans="5:9">
      <c r="E275" s="20" t="s">
        <v>674</v>
      </c>
      <c r="F275" s="20"/>
      <c r="G275" s="20"/>
      <c r="H275" s="20"/>
      <c r="I275" s="21">
        <f>75+2</f>
        <v>77</v>
      </c>
    </row>
    <row r="276" spans="5:9">
      <c r="E276" s="27"/>
      <c r="F276" s="27"/>
      <c r="G276" s="27"/>
      <c r="H276" s="27"/>
      <c r="I276" s="23"/>
    </row>
    <row r="277" ht="24" customHeight="1" spans="5:9">
      <c r="E277" s="20" t="s">
        <v>675</v>
      </c>
      <c r="F277" s="20"/>
      <c r="G277" s="20"/>
      <c r="H277" s="20"/>
      <c r="I277" s="21">
        <f>6+1</f>
        <v>7</v>
      </c>
    </row>
    <row r="278" spans="5:9">
      <c r="E278" s="27"/>
      <c r="F278" s="27"/>
      <c r="G278" s="27"/>
      <c r="H278" s="27"/>
      <c r="I278" s="23"/>
    </row>
    <row r="279" ht="24" customHeight="1" spans="5:9">
      <c r="E279" s="20" t="s">
        <v>676</v>
      </c>
      <c r="F279" s="20"/>
      <c r="G279" s="20"/>
      <c r="H279" s="20"/>
      <c r="I279" s="21">
        <f>104+2</f>
        <v>106</v>
      </c>
    </row>
    <row r="280" spans="5:9">
      <c r="E280" s="27"/>
      <c r="F280" s="27"/>
      <c r="G280" s="27"/>
      <c r="H280" s="27"/>
      <c r="I280" s="23"/>
    </row>
    <row r="281" ht="24" customHeight="1" spans="5:9">
      <c r="E281" s="20" t="s">
        <v>677</v>
      </c>
      <c r="F281" s="20"/>
      <c r="G281" s="20"/>
      <c r="H281" s="20"/>
      <c r="I281" s="21">
        <f>187+6+2</f>
        <v>195</v>
      </c>
    </row>
    <row r="282" spans="5:9">
      <c r="E282" s="27"/>
      <c r="F282" s="27"/>
      <c r="G282" s="27"/>
      <c r="H282" s="27"/>
      <c r="I282" s="23"/>
    </row>
    <row r="283" ht="24" customHeight="1" spans="5:9">
      <c r="E283" s="20" t="s">
        <v>678</v>
      </c>
      <c r="F283" s="20"/>
      <c r="G283" s="20"/>
      <c r="H283" s="20"/>
      <c r="I283" s="21">
        <f>12+1</f>
        <v>13</v>
      </c>
    </row>
    <row r="284" spans="5:9">
      <c r="E284" s="27"/>
      <c r="F284" s="27"/>
      <c r="G284" s="27"/>
      <c r="H284" s="27"/>
      <c r="I284" s="23"/>
    </row>
    <row r="285" ht="24" customHeight="1" spans="5:9">
      <c r="E285" s="20" t="s">
        <v>679</v>
      </c>
      <c r="F285" s="20"/>
      <c r="G285" s="20"/>
      <c r="H285" s="20"/>
      <c r="I285" s="21">
        <f>14+2</f>
        <v>16</v>
      </c>
    </row>
    <row r="286" spans="5:9">
      <c r="E286" s="27"/>
      <c r="F286" s="27"/>
      <c r="G286" s="27"/>
      <c r="H286" s="27"/>
      <c r="I286" s="23"/>
    </row>
    <row r="287" ht="24" customHeight="1" spans="5:9">
      <c r="E287" s="20" t="s">
        <v>680</v>
      </c>
      <c r="F287" s="20"/>
      <c r="G287" s="20"/>
      <c r="H287" s="20"/>
      <c r="I287" s="21">
        <f>91+2+2</f>
        <v>95</v>
      </c>
    </row>
    <row r="288" spans="5:9">
      <c r="E288" s="27"/>
      <c r="F288" s="27"/>
      <c r="G288" s="27"/>
      <c r="H288" s="27"/>
      <c r="I288" s="23"/>
    </row>
    <row r="289" ht="24" customHeight="1" spans="5:9">
      <c r="E289" s="20" t="s">
        <v>681</v>
      </c>
      <c r="F289" s="20"/>
      <c r="G289" s="20"/>
      <c r="H289" s="20"/>
      <c r="I289" s="21">
        <f>122+1</f>
        <v>123</v>
      </c>
    </row>
    <row r="290" spans="5:9">
      <c r="E290" s="27"/>
      <c r="F290" s="27"/>
      <c r="G290" s="27"/>
      <c r="H290" s="27"/>
      <c r="I290" s="23"/>
    </row>
    <row r="292" s="19" customFormat="1" ht="15" spans="1:9">
      <c r="A292" s="9" t="s">
        <v>26</v>
      </c>
      <c r="B292" s="28"/>
      <c r="C292" s="28"/>
      <c r="D292" s="28"/>
      <c r="E292" s="28"/>
      <c r="F292" s="28"/>
      <c r="G292" s="28"/>
      <c r="H292" s="28"/>
      <c r="I292" s="28"/>
    </row>
  </sheetData>
  <mergeCells count="128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E58:H58"/>
    <mergeCell ref="E60:H60"/>
    <mergeCell ref="E62:H62"/>
    <mergeCell ref="D64:G64"/>
    <mergeCell ref="E66:H66"/>
    <mergeCell ref="E68:H68"/>
    <mergeCell ref="E70:H70"/>
    <mergeCell ref="D72:G72"/>
    <mergeCell ref="D74:G74"/>
    <mergeCell ref="E76:H76"/>
    <mergeCell ref="E78:H78"/>
    <mergeCell ref="E80:H80"/>
    <mergeCell ref="D86:G86"/>
    <mergeCell ref="E88:H88"/>
    <mergeCell ref="E90:H90"/>
    <mergeCell ref="E92:H92"/>
    <mergeCell ref="E94:H94"/>
    <mergeCell ref="E96:H96"/>
    <mergeCell ref="D98:G98"/>
    <mergeCell ref="E100:H100"/>
    <mergeCell ref="E102:H102"/>
    <mergeCell ref="E104:H104"/>
    <mergeCell ref="E106:H106"/>
    <mergeCell ref="E108:H108"/>
    <mergeCell ref="D110:G110"/>
    <mergeCell ref="D112:G112"/>
    <mergeCell ref="E114:H114"/>
    <mergeCell ref="E116:H116"/>
    <mergeCell ref="E118:H118"/>
    <mergeCell ref="E120:H120"/>
    <mergeCell ref="E122:H122"/>
    <mergeCell ref="D128:G128"/>
    <mergeCell ref="E130:H130"/>
    <mergeCell ref="E132:H132"/>
    <mergeCell ref="E134:H134"/>
    <mergeCell ref="E136:H136"/>
    <mergeCell ref="E138:H138"/>
    <mergeCell ref="E140:H140"/>
    <mergeCell ref="E142:H142"/>
    <mergeCell ref="E144:H144"/>
    <mergeCell ref="E146:H146"/>
    <mergeCell ref="E148:H148"/>
    <mergeCell ref="E150:H150"/>
    <mergeCell ref="E152:H152"/>
    <mergeCell ref="E154:H154"/>
    <mergeCell ref="E156:H156"/>
    <mergeCell ref="E158:H158"/>
    <mergeCell ref="D160:G160"/>
    <mergeCell ref="E162:H162"/>
    <mergeCell ref="E164:H164"/>
    <mergeCell ref="E166:H166"/>
    <mergeCell ref="E168:H168"/>
    <mergeCell ref="E170:H170"/>
    <mergeCell ref="E172:H172"/>
    <mergeCell ref="E174:H174"/>
    <mergeCell ref="E176:H176"/>
    <mergeCell ref="E178:H178"/>
    <mergeCell ref="E180:H180"/>
    <mergeCell ref="E182:H182"/>
    <mergeCell ref="E184:H184"/>
    <mergeCell ref="E186:H186"/>
    <mergeCell ref="E188:H188"/>
    <mergeCell ref="E190:H190"/>
    <mergeCell ref="D192:G192"/>
    <mergeCell ref="D194:G194"/>
    <mergeCell ref="E196:H196"/>
    <mergeCell ref="E198:H198"/>
    <mergeCell ref="E200:H200"/>
    <mergeCell ref="E202:H202"/>
    <mergeCell ref="E204:H204"/>
    <mergeCell ref="E206:H206"/>
    <mergeCell ref="E208:H208"/>
    <mergeCell ref="E210:H210"/>
    <mergeCell ref="E212:H212"/>
    <mergeCell ref="E214:H214"/>
    <mergeCell ref="E216:H216"/>
    <mergeCell ref="E218:H218"/>
    <mergeCell ref="E220:H220"/>
    <mergeCell ref="E222:H222"/>
    <mergeCell ref="E224:H224"/>
    <mergeCell ref="D229:G229"/>
    <mergeCell ref="E231:H231"/>
    <mergeCell ref="E233:H233"/>
    <mergeCell ref="E235:H235"/>
    <mergeCell ref="E237:H237"/>
    <mergeCell ref="E239:H239"/>
    <mergeCell ref="E241:H241"/>
    <mergeCell ref="E243:H243"/>
    <mergeCell ref="E245:H245"/>
    <mergeCell ref="E247:H247"/>
    <mergeCell ref="D249:G249"/>
    <mergeCell ref="E251:H251"/>
    <mergeCell ref="E253:H253"/>
    <mergeCell ref="E255:H255"/>
    <mergeCell ref="E257:H257"/>
    <mergeCell ref="E259:H259"/>
    <mergeCell ref="E261:H261"/>
    <mergeCell ref="E263:H263"/>
    <mergeCell ref="E265:H265"/>
    <mergeCell ref="E267:H267"/>
    <mergeCell ref="D269:G269"/>
    <mergeCell ref="D271:G271"/>
    <mergeCell ref="E273:H273"/>
    <mergeCell ref="E275:H275"/>
    <mergeCell ref="E277:H277"/>
    <mergeCell ref="E279:H279"/>
    <mergeCell ref="E281:H281"/>
    <mergeCell ref="E283:H283"/>
    <mergeCell ref="E285:H285"/>
    <mergeCell ref="E287:H287"/>
    <mergeCell ref="E289:H289"/>
  </mergeCells>
  <pageMargins left="0.511811024" right="0.511811024" top="0.787401575" bottom="0.787401575" header="0.31496062" footer="0.31496062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A40" sqref="A40"/>
    </sheetView>
  </sheetViews>
  <sheetFormatPr defaultColWidth="9.14285714285714" defaultRowHeight="15"/>
  <cols>
    <col min="7" max="7" width="15.7142857142857" customWidth="1"/>
  </cols>
  <sheetData>
    <row r="1" spans="1:14">
      <c r="A1" s="1" t="s">
        <v>48</v>
      </c>
      <c r="B1" s="1" t="s">
        <v>39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682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50</v>
      </c>
      <c r="B5" s="2" t="s">
        <v>683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52</v>
      </c>
      <c r="B6" s="18" t="s">
        <v>684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53</v>
      </c>
      <c r="E8" s="4"/>
      <c r="F8" s="4"/>
      <c r="G8" s="4"/>
      <c r="H8" s="5">
        <v>5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54</v>
      </c>
      <c r="E10" s="4"/>
      <c r="F10" s="4"/>
      <c r="G10" s="4"/>
      <c r="H10" s="5">
        <v>1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549</v>
      </c>
      <c r="E12" s="4"/>
      <c r="F12" s="4"/>
      <c r="G12" s="4"/>
      <c r="H12" s="5">
        <v>1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550</v>
      </c>
      <c r="E14" s="4"/>
      <c r="F14" s="4"/>
      <c r="G14" s="4"/>
      <c r="H14" s="5">
        <v>31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50</v>
      </c>
      <c r="B17" s="2" t="s">
        <v>331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52</v>
      </c>
      <c r="B18" s="3"/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53</v>
      </c>
      <c r="E20" s="4"/>
      <c r="F20" s="4"/>
      <c r="G20" s="4"/>
      <c r="H20" s="5">
        <v>38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54</v>
      </c>
      <c r="E22" s="4"/>
      <c r="F22" s="4"/>
      <c r="G22" s="4"/>
      <c r="H22" s="5">
        <v>18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549</v>
      </c>
      <c r="E24" s="4"/>
      <c r="F24" s="4"/>
      <c r="G24" s="4"/>
      <c r="H24" s="5">
        <v>18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550</v>
      </c>
      <c r="E26" s="4"/>
      <c r="F26" s="4"/>
      <c r="G26" s="4"/>
      <c r="H26" s="5">
        <v>195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50</v>
      </c>
      <c r="B29" s="2" t="s">
        <v>332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52</v>
      </c>
      <c r="B30" s="3"/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53</v>
      </c>
      <c r="E32" s="4"/>
      <c r="F32" s="4"/>
      <c r="G32" s="4"/>
      <c r="H32" s="5">
        <v>65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54</v>
      </c>
      <c r="E34" s="4"/>
      <c r="F34" s="4"/>
      <c r="G34" s="4"/>
      <c r="H34" s="5">
        <v>32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549</v>
      </c>
      <c r="E36" s="4"/>
      <c r="F36" s="4"/>
      <c r="G36" s="4"/>
      <c r="H36" s="5">
        <v>32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550</v>
      </c>
      <c r="E38" s="4"/>
      <c r="F38" s="4"/>
      <c r="G38" s="4"/>
      <c r="H38" s="5">
        <f>7+3+4+3+7+3+8+12+11+2+6+3+3+3+8+16+5+9</f>
        <v>113</v>
      </c>
      <c r="I38" s="2"/>
      <c r="J38" s="11"/>
      <c r="K38" s="11"/>
      <c r="L38" s="11"/>
      <c r="M38" s="11"/>
      <c r="N38" s="11"/>
    </row>
    <row r="40" spans="1:1">
      <c r="A40" s="9" t="s">
        <v>26</v>
      </c>
    </row>
  </sheetData>
  <mergeCells count="12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4"/>
  <sheetViews>
    <sheetView workbookViewId="0">
      <selection activeCell="A124" sqref="A124"/>
    </sheetView>
  </sheetViews>
  <sheetFormatPr defaultColWidth="9.14285714285714" defaultRowHeight="15"/>
  <cols>
    <col min="7" max="7" width="19.7142857142857" customWidth="1"/>
  </cols>
  <sheetData>
    <row r="1" spans="1:14">
      <c r="A1" s="1" t="s">
        <v>48</v>
      </c>
      <c r="B1" s="1" t="s">
        <v>685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686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50</v>
      </c>
      <c r="B5" s="2" t="s">
        <v>687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52</v>
      </c>
      <c r="B6" s="3">
        <v>61233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53</v>
      </c>
      <c r="E8" s="4"/>
      <c r="F8" s="4"/>
      <c r="G8" s="4"/>
      <c r="H8" s="5">
        <v>1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54</v>
      </c>
      <c r="E10" s="4"/>
      <c r="F10" s="4"/>
      <c r="G10" s="4"/>
      <c r="H10" s="5">
        <v>1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549</v>
      </c>
      <c r="E12" s="4"/>
      <c r="F12" s="4"/>
      <c r="G12" s="4"/>
      <c r="H12" s="5">
        <v>1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550</v>
      </c>
      <c r="E14" s="4"/>
      <c r="F14" s="4"/>
      <c r="G14" s="4"/>
      <c r="H14" s="5">
        <f>20</f>
        <v>20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50</v>
      </c>
      <c r="B17" s="2" t="s">
        <v>688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52</v>
      </c>
      <c r="B18" s="3">
        <v>61234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53</v>
      </c>
      <c r="E20" s="4"/>
      <c r="F20" s="4"/>
      <c r="G20" s="4"/>
      <c r="H20" s="5">
        <v>1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54</v>
      </c>
      <c r="E22" s="4"/>
      <c r="F22" s="4"/>
      <c r="G22" s="4"/>
      <c r="H22" s="5">
        <v>1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549</v>
      </c>
      <c r="E24" s="4"/>
      <c r="F24" s="4"/>
      <c r="G24" s="4"/>
      <c r="H24" s="5">
        <v>1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550</v>
      </c>
      <c r="E26" s="4"/>
      <c r="F26" s="4"/>
      <c r="G26" s="4"/>
      <c r="H26" s="5">
        <f>1+63</f>
        <v>64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50</v>
      </c>
      <c r="B29" s="2" t="s">
        <v>689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52</v>
      </c>
      <c r="B30" s="3">
        <v>61235</v>
      </c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53</v>
      </c>
      <c r="E32" s="4"/>
      <c r="F32" s="4"/>
      <c r="G32" s="4"/>
      <c r="H32" s="5">
        <v>1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54</v>
      </c>
      <c r="E34" s="4"/>
      <c r="F34" s="4"/>
      <c r="G34" s="4"/>
      <c r="H34" s="5">
        <v>1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549</v>
      </c>
      <c r="E36" s="4"/>
      <c r="F36" s="4"/>
      <c r="G36" s="4"/>
      <c r="H36" s="5">
        <v>1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550</v>
      </c>
      <c r="E38" s="4"/>
      <c r="F38" s="4"/>
      <c r="G38" s="4"/>
      <c r="H38" s="5">
        <f>1+14</f>
        <v>15</v>
      </c>
      <c r="I38" s="2"/>
      <c r="J38" s="11"/>
      <c r="K38" s="11"/>
      <c r="L38" s="11"/>
      <c r="M38" s="11"/>
      <c r="N38" s="1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 t="s">
        <v>50</v>
      </c>
      <c r="B41" s="2" t="s">
        <v>690</v>
      </c>
      <c r="C41" s="1"/>
      <c r="D41" s="1"/>
      <c r="E41" s="1"/>
      <c r="F41" s="1"/>
      <c r="G41" s="1"/>
      <c r="H41" s="1"/>
    </row>
    <row r="42" spans="1:8">
      <c r="A42" s="1" t="s">
        <v>52</v>
      </c>
      <c r="B42" s="3">
        <v>61236</v>
      </c>
      <c r="C42" s="2"/>
      <c r="D42" s="2"/>
      <c r="E42" s="2"/>
      <c r="F42" s="2"/>
      <c r="G42" s="2"/>
      <c r="H42" s="2"/>
    </row>
    <row r="43" spans="1:8">
      <c r="A43" s="1"/>
      <c r="B43" s="3"/>
      <c r="C43" s="2"/>
      <c r="D43" s="2"/>
      <c r="E43" s="2"/>
      <c r="F43" s="2"/>
      <c r="G43" s="2"/>
      <c r="H43" s="2"/>
    </row>
    <row r="44" spans="1:8">
      <c r="A44" s="1"/>
      <c r="B44" s="3"/>
      <c r="C44" s="2"/>
      <c r="D44" s="4" t="s">
        <v>53</v>
      </c>
      <c r="E44" s="4"/>
      <c r="F44" s="4"/>
      <c r="G44" s="4"/>
      <c r="H44" s="5">
        <v>4</v>
      </c>
    </row>
    <row r="45" spans="1:8">
      <c r="A45" s="1"/>
      <c r="B45" s="3"/>
      <c r="C45" s="2"/>
      <c r="D45" s="6"/>
      <c r="E45" s="6"/>
      <c r="F45" s="6"/>
      <c r="G45" s="6"/>
      <c r="H45" s="7"/>
    </row>
    <row r="46" spans="1:8">
      <c r="A46" s="1"/>
      <c r="B46" s="3"/>
      <c r="C46" s="2"/>
      <c r="D46" s="4" t="s">
        <v>54</v>
      </c>
      <c r="E46" s="4"/>
      <c r="F46" s="4"/>
      <c r="G46" s="4"/>
      <c r="H46" s="5">
        <v>4</v>
      </c>
    </row>
    <row r="47" spans="1:8">
      <c r="A47" s="1"/>
      <c r="B47" s="3"/>
      <c r="C47" s="2"/>
      <c r="D47" s="6"/>
      <c r="E47" s="6"/>
      <c r="F47" s="6"/>
      <c r="G47" s="6"/>
      <c r="H47" s="6"/>
    </row>
    <row r="48" spans="1:8">
      <c r="A48" s="1"/>
      <c r="B48" s="3"/>
      <c r="C48" s="2"/>
      <c r="D48" s="4" t="s">
        <v>549</v>
      </c>
      <c r="E48" s="4"/>
      <c r="F48" s="4"/>
      <c r="G48" s="4"/>
      <c r="H48" s="5">
        <v>4</v>
      </c>
    </row>
    <row r="49" spans="1:8">
      <c r="A49" s="1"/>
      <c r="B49" s="3"/>
      <c r="C49" s="2"/>
      <c r="D49" s="6"/>
      <c r="E49" s="6"/>
      <c r="F49" s="6"/>
      <c r="G49" s="6"/>
      <c r="H49" s="6"/>
    </row>
    <row r="50" spans="1:8">
      <c r="A50" s="1"/>
      <c r="B50" s="3"/>
      <c r="C50" s="2"/>
      <c r="D50" s="4" t="s">
        <v>550</v>
      </c>
      <c r="E50" s="4"/>
      <c r="F50" s="4"/>
      <c r="G50" s="4"/>
      <c r="H50" s="5">
        <f>3+1+83</f>
        <v>87</v>
      </c>
    </row>
    <row r="51" spans="1:8">
      <c r="A51" s="1"/>
      <c r="B51" s="3"/>
      <c r="C51" s="2"/>
      <c r="D51" s="8"/>
      <c r="E51" s="8"/>
      <c r="F51" s="8"/>
      <c r="G51" s="8"/>
      <c r="H51" s="7"/>
    </row>
    <row r="52" spans="1:8">
      <c r="A52" s="1"/>
      <c r="B52" s="3"/>
      <c r="C52" s="2"/>
      <c r="D52" s="2"/>
      <c r="E52" s="2"/>
      <c r="F52" s="2"/>
      <c r="G52" s="2"/>
      <c r="H52" s="2"/>
    </row>
    <row r="53" spans="1:8">
      <c r="A53" s="1" t="s">
        <v>50</v>
      </c>
      <c r="B53" s="2" t="s">
        <v>691</v>
      </c>
      <c r="C53" s="1"/>
      <c r="D53" s="1"/>
      <c r="E53" s="1"/>
      <c r="F53" s="1"/>
      <c r="G53" s="1"/>
      <c r="H53" s="1"/>
    </row>
    <row r="54" spans="1:8">
      <c r="A54" s="1" t="s">
        <v>52</v>
      </c>
      <c r="B54" s="3">
        <v>61237</v>
      </c>
      <c r="C54" s="2"/>
      <c r="D54" s="2"/>
      <c r="E54" s="2"/>
      <c r="F54" s="2"/>
      <c r="G54" s="2"/>
      <c r="H54" s="2"/>
    </row>
    <row r="55" spans="1:8">
      <c r="A55" s="1"/>
      <c r="B55" s="3"/>
      <c r="C55" s="2"/>
      <c r="D55" s="2"/>
      <c r="E55" s="2"/>
      <c r="F55" s="2"/>
      <c r="G55" s="2"/>
      <c r="H55" s="2"/>
    </row>
    <row r="56" spans="1:8">
      <c r="A56" s="1"/>
      <c r="B56" s="3"/>
      <c r="C56" s="2"/>
      <c r="D56" s="4" t="s">
        <v>53</v>
      </c>
      <c r="E56" s="4"/>
      <c r="F56" s="4"/>
      <c r="G56" s="4"/>
      <c r="H56" s="5">
        <v>2</v>
      </c>
    </row>
    <row r="57" spans="1:8">
      <c r="A57" s="1"/>
      <c r="B57" s="3"/>
      <c r="C57" s="2"/>
      <c r="D57" s="6"/>
      <c r="E57" s="6"/>
      <c r="F57" s="6"/>
      <c r="G57" s="6"/>
      <c r="H57" s="7"/>
    </row>
    <row r="58" spans="1:8">
      <c r="A58" s="1"/>
      <c r="B58" s="3"/>
      <c r="C58" s="2"/>
      <c r="D58" s="4" t="s">
        <v>54</v>
      </c>
      <c r="E58" s="4"/>
      <c r="F58" s="4"/>
      <c r="G58" s="4"/>
      <c r="H58" s="5">
        <v>3</v>
      </c>
    </row>
    <row r="59" spans="1:8">
      <c r="A59" s="1"/>
      <c r="B59" s="3"/>
      <c r="C59" s="2"/>
      <c r="D59" s="6"/>
      <c r="E59" s="6"/>
      <c r="F59" s="6"/>
      <c r="G59" s="6"/>
      <c r="H59" s="6"/>
    </row>
    <row r="60" spans="1:8">
      <c r="A60" s="1"/>
      <c r="B60" s="3"/>
      <c r="C60" s="2"/>
      <c r="D60" s="4" t="s">
        <v>549</v>
      </c>
      <c r="E60" s="4"/>
      <c r="F60" s="4"/>
      <c r="G60" s="4"/>
      <c r="H60" s="5">
        <v>3</v>
      </c>
    </row>
    <row r="61" spans="1:8">
      <c r="A61" s="1"/>
      <c r="B61" s="3"/>
      <c r="C61" s="2"/>
      <c r="D61" s="6"/>
      <c r="E61" s="6"/>
      <c r="F61" s="6"/>
      <c r="G61" s="6"/>
      <c r="H61" s="6"/>
    </row>
    <row r="62" spans="1:8">
      <c r="A62" s="1"/>
      <c r="B62" s="3"/>
      <c r="C62" s="2"/>
      <c r="D62" s="4" t="s">
        <v>550</v>
      </c>
      <c r="E62" s="4"/>
      <c r="F62" s="4"/>
      <c r="G62" s="4"/>
      <c r="H62" s="5">
        <f>2+32</f>
        <v>34</v>
      </c>
    </row>
    <row r="63" spans="1:8">
      <c r="A63" s="1"/>
      <c r="B63" s="3"/>
      <c r="C63" s="2"/>
      <c r="D63" s="8"/>
      <c r="E63" s="8"/>
      <c r="F63" s="8"/>
      <c r="G63" s="8"/>
      <c r="H63" s="7"/>
    </row>
    <row r="64" spans="1:8">
      <c r="A64" s="1"/>
      <c r="B64" s="3"/>
      <c r="C64" s="2"/>
      <c r="D64" s="8"/>
      <c r="E64" s="8"/>
      <c r="F64" s="8"/>
      <c r="G64" s="8"/>
      <c r="H64" s="7"/>
    </row>
    <row r="65" spans="1:8">
      <c r="A65" s="1" t="s">
        <v>50</v>
      </c>
      <c r="B65" s="2" t="s">
        <v>692</v>
      </c>
      <c r="C65" s="1"/>
      <c r="D65" s="1"/>
      <c r="E65" s="1"/>
      <c r="F65" s="1"/>
      <c r="G65" s="1"/>
      <c r="H65" s="1"/>
    </row>
    <row r="66" spans="1:8">
      <c r="A66" s="1" t="s">
        <v>52</v>
      </c>
      <c r="B66" s="3">
        <v>61238</v>
      </c>
      <c r="C66" s="2"/>
      <c r="D66" s="2"/>
      <c r="E66" s="2"/>
      <c r="F66" s="2"/>
      <c r="G66" s="2"/>
      <c r="H66" s="2"/>
    </row>
    <row r="67" spans="1:8">
      <c r="A67" s="1"/>
      <c r="B67" s="3"/>
      <c r="C67" s="2"/>
      <c r="D67" s="2"/>
      <c r="E67" s="2"/>
      <c r="F67" s="2"/>
      <c r="G67" s="2"/>
      <c r="H67" s="2"/>
    </row>
    <row r="68" spans="1:8">
      <c r="A68" s="1"/>
      <c r="B68" s="3"/>
      <c r="C68" s="2"/>
      <c r="D68" s="4" t="s">
        <v>53</v>
      </c>
      <c r="E68" s="4"/>
      <c r="F68" s="4"/>
      <c r="G68" s="4"/>
      <c r="H68" s="5">
        <v>7</v>
      </c>
    </row>
    <row r="69" spans="1:8">
      <c r="A69" s="1"/>
      <c r="B69" s="3"/>
      <c r="C69" s="2"/>
      <c r="D69" s="6"/>
      <c r="E69" s="6"/>
      <c r="F69" s="6"/>
      <c r="G69" s="6"/>
      <c r="H69" s="7"/>
    </row>
    <row r="70" spans="1:8">
      <c r="A70" s="1"/>
      <c r="B70" s="3"/>
      <c r="C70" s="2"/>
      <c r="D70" s="4" t="s">
        <v>54</v>
      </c>
      <c r="E70" s="4"/>
      <c r="F70" s="4"/>
      <c r="G70" s="4"/>
      <c r="H70" s="5">
        <v>7</v>
      </c>
    </row>
    <row r="71" spans="1:8">
      <c r="A71" s="1"/>
      <c r="B71" s="3"/>
      <c r="C71" s="2"/>
      <c r="D71" s="6"/>
      <c r="E71" s="6"/>
      <c r="F71" s="6"/>
      <c r="G71" s="6"/>
      <c r="H71" s="6"/>
    </row>
    <row r="72" spans="1:8">
      <c r="A72" s="1"/>
      <c r="B72" s="3"/>
      <c r="C72" s="2"/>
      <c r="D72" s="4" t="s">
        <v>549</v>
      </c>
      <c r="E72" s="4"/>
      <c r="F72" s="4"/>
      <c r="G72" s="4"/>
      <c r="H72" s="5">
        <v>6</v>
      </c>
    </row>
    <row r="73" spans="1:8">
      <c r="A73" s="1"/>
      <c r="B73" s="3"/>
      <c r="C73" s="2"/>
      <c r="D73" s="6"/>
      <c r="E73" s="6"/>
      <c r="F73" s="6"/>
      <c r="G73" s="6"/>
      <c r="H73" s="6"/>
    </row>
    <row r="74" spans="1:8">
      <c r="A74" s="1"/>
      <c r="B74" s="3"/>
      <c r="C74" s="2"/>
      <c r="D74" s="4" t="s">
        <v>550</v>
      </c>
      <c r="E74" s="4"/>
      <c r="F74" s="4"/>
      <c r="G74" s="4"/>
      <c r="H74" s="5">
        <f>5+1+1+23</f>
        <v>30</v>
      </c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 t="s">
        <v>50</v>
      </c>
      <c r="B77" s="2" t="s">
        <v>693</v>
      </c>
      <c r="C77" s="1"/>
      <c r="D77" s="1"/>
      <c r="E77" s="1"/>
      <c r="F77" s="1"/>
      <c r="G77" s="1"/>
      <c r="H77" s="1"/>
    </row>
    <row r="78" spans="1:8">
      <c r="A78" s="1" t="s">
        <v>52</v>
      </c>
      <c r="B78" s="3">
        <v>61229</v>
      </c>
      <c r="C78" s="2"/>
      <c r="D78" s="2"/>
      <c r="E78" s="2"/>
      <c r="F78" s="2"/>
      <c r="G78" s="2"/>
      <c r="H78" s="2"/>
    </row>
    <row r="79" spans="1:8">
      <c r="A79" s="1"/>
      <c r="B79" s="3"/>
      <c r="C79" s="2"/>
      <c r="D79" s="2"/>
      <c r="E79" s="2"/>
      <c r="F79" s="2"/>
      <c r="G79" s="2"/>
      <c r="H79" s="2"/>
    </row>
    <row r="80" spans="1:8">
      <c r="A80" s="1"/>
      <c r="B80" s="3"/>
      <c r="C80" s="2"/>
      <c r="D80" s="4" t="s">
        <v>53</v>
      </c>
      <c r="E80" s="4"/>
      <c r="F80" s="4"/>
      <c r="G80" s="4"/>
      <c r="H80" s="5">
        <v>2</v>
      </c>
    </row>
    <row r="81" spans="1:8">
      <c r="A81" s="1"/>
      <c r="B81" s="3"/>
      <c r="C81" s="2"/>
      <c r="D81" s="6"/>
      <c r="E81" s="6"/>
      <c r="F81" s="6"/>
      <c r="G81" s="6"/>
      <c r="H81" s="7"/>
    </row>
    <row r="82" spans="1:8">
      <c r="A82" s="1"/>
      <c r="B82" s="3"/>
      <c r="C82" s="2"/>
      <c r="D82" s="4" t="s">
        <v>54</v>
      </c>
      <c r="E82" s="4"/>
      <c r="F82" s="4"/>
      <c r="G82" s="4"/>
      <c r="H82" s="5">
        <v>2</v>
      </c>
    </row>
    <row r="83" spans="1:8">
      <c r="A83" s="1"/>
      <c r="B83" s="3"/>
      <c r="C83" s="2"/>
      <c r="D83" s="6"/>
      <c r="E83" s="6"/>
      <c r="F83" s="6"/>
      <c r="G83" s="6"/>
      <c r="H83" s="6"/>
    </row>
    <row r="84" spans="1:8">
      <c r="A84" s="1"/>
      <c r="B84" s="3"/>
      <c r="C84" s="2"/>
      <c r="D84" s="4" t="s">
        <v>549</v>
      </c>
      <c r="E84" s="4"/>
      <c r="F84" s="4"/>
      <c r="G84" s="4"/>
      <c r="H84" s="5">
        <v>2</v>
      </c>
    </row>
    <row r="85" spans="1:8">
      <c r="A85" s="1"/>
      <c r="B85" s="3"/>
      <c r="C85" s="2"/>
      <c r="D85" s="6"/>
      <c r="E85" s="6"/>
      <c r="F85" s="6"/>
      <c r="G85" s="6"/>
      <c r="H85" s="6"/>
    </row>
    <row r="86" spans="1:8">
      <c r="A86" s="1"/>
      <c r="B86" s="3"/>
      <c r="C86" s="2"/>
      <c r="D86" s="4" t="s">
        <v>550</v>
      </c>
      <c r="E86" s="4"/>
      <c r="F86" s="4"/>
      <c r="G86" s="4"/>
      <c r="H86" s="5">
        <f>2+7</f>
        <v>9</v>
      </c>
    </row>
    <row r="87" spans="1:8">
      <c r="A87" s="1"/>
      <c r="B87" s="3"/>
      <c r="C87" s="2"/>
      <c r="D87" s="8"/>
      <c r="E87" s="8"/>
      <c r="F87" s="8"/>
      <c r="G87" s="8"/>
      <c r="H87" s="7"/>
    </row>
    <row r="88" spans="1:8">
      <c r="A88" s="1"/>
      <c r="B88" s="3"/>
      <c r="C88" s="2"/>
      <c r="D88" s="2"/>
      <c r="E88" s="2"/>
      <c r="F88" s="2"/>
      <c r="G88" s="2"/>
      <c r="H88" s="2"/>
    </row>
    <row r="89" spans="1:8">
      <c r="A89" s="1" t="s">
        <v>50</v>
      </c>
      <c r="B89" s="2" t="s">
        <v>694</v>
      </c>
      <c r="C89" s="1"/>
      <c r="D89" s="1"/>
      <c r="E89" s="1"/>
      <c r="F89" s="1"/>
      <c r="G89" s="1"/>
      <c r="H89" s="1"/>
    </row>
    <row r="90" spans="1:8">
      <c r="A90" s="1" t="s">
        <v>52</v>
      </c>
      <c r="B90" s="3">
        <v>61230</v>
      </c>
      <c r="C90" s="2"/>
      <c r="D90" s="2"/>
      <c r="E90" s="2"/>
      <c r="F90" s="2"/>
      <c r="G90" s="2"/>
      <c r="H90" s="2"/>
    </row>
    <row r="91" spans="1:8">
      <c r="A91" s="1"/>
      <c r="B91" s="3"/>
      <c r="C91" s="2"/>
      <c r="D91" s="2"/>
      <c r="E91" s="2"/>
      <c r="F91" s="2"/>
      <c r="G91" s="2"/>
      <c r="H91" s="2"/>
    </row>
    <row r="92" spans="1:8">
      <c r="A92" s="1"/>
      <c r="B92" s="3"/>
      <c r="C92" s="2"/>
      <c r="D92" s="4" t="s">
        <v>53</v>
      </c>
      <c r="E92" s="4"/>
      <c r="F92" s="4"/>
      <c r="G92" s="4"/>
      <c r="H92" s="5">
        <v>2</v>
      </c>
    </row>
    <row r="93" spans="1:8">
      <c r="A93" s="1"/>
      <c r="B93" s="3"/>
      <c r="C93" s="2"/>
      <c r="D93" s="6"/>
      <c r="E93" s="6"/>
      <c r="F93" s="6"/>
      <c r="G93" s="6"/>
      <c r="H93" s="7"/>
    </row>
    <row r="94" spans="1:8">
      <c r="A94" s="1"/>
      <c r="B94" s="3"/>
      <c r="C94" s="2"/>
      <c r="D94" s="4" t="s">
        <v>54</v>
      </c>
      <c r="E94" s="4"/>
      <c r="F94" s="4"/>
      <c r="G94" s="4"/>
      <c r="H94" s="5">
        <v>1</v>
      </c>
    </row>
    <row r="95" spans="1:8">
      <c r="A95" s="1"/>
      <c r="B95" s="3"/>
      <c r="C95" s="2"/>
      <c r="D95" s="6"/>
      <c r="E95" s="6"/>
      <c r="F95" s="6"/>
      <c r="G95" s="6"/>
      <c r="H95" s="6"/>
    </row>
    <row r="96" spans="1:8">
      <c r="A96" s="1"/>
      <c r="B96" s="3"/>
      <c r="C96" s="2"/>
      <c r="D96" s="4" t="s">
        <v>549</v>
      </c>
      <c r="E96" s="4"/>
      <c r="F96" s="4"/>
      <c r="G96" s="4"/>
      <c r="H96" s="5">
        <v>1</v>
      </c>
    </row>
    <row r="97" spans="1:8">
      <c r="A97" s="1"/>
      <c r="B97" s="3"/>
      <c r="C97" s="2"/>
      <c r="D97" s="6"/>
      <c r="E97" s="6"/>
      <c r="F97" s="6"/>
      <c r="G97" s="6"/>
      <c r="H97" s="6"/>
    </row>
    <row r="98" spans="1:8">
      <c r="A98" s="1"/>
      <c r="B98" s="3"/>
      <c r="C98" s="2"/>
      <c r="D98" s="4" t="s">
        <v>550</v>
      </c>
      <c r="E98" s="4"/>
      <c r="F98" s="4"/>
      <c r="G98" s="4"/>
      <c r="H98" s="5">
        <f>2+12</f>
        <v>14</v>
      </c>
    </row>
    <row r="99" spans="1:8">
      <c r="A99" s="1"/>
      <c r="B99" s="3"/>
      <c r="C99" s="2"/>
      <c r="D99" s="8"/>
      <c r="E99" s="8"/>
      <c r="F99" s="8"/>
      <c r="G99" s="8"/>
      <c r="H99" s="7"/>
    </row>
    <row r="100" spans="1:8">
      <c r="A100" s="1"/>
      <c r="B100" s="3"/>
      <c r="C100" s="2"/>
      <c r="D100" s="8"/>
      <c r="E100" s="8"/>
      <c r="F100" s="8"/>
      <c r="G100" s="8"/>
      <c r="H100" s="7"/>
    </row>
    <row r="101" spans="1:8">
      <c r="A101" s="1" t="s">
        <v>50</v>
      </c>
      <c r="B101" s="2" t="s">
        <v>695</v>
      </c>
      <c r="C101" s="1"/>
      <c r="D101" s="1"/>
      <c r="E101" s="1"/>
      <c r="F101" s="1"/>
      <c r="G101" s="1"/>
      <c r="H101" s="1"/>
    </row>
    <row r="102" spans="1:8">
      <c r="A102" s="1" t="s">
        <v>52</v>
      </c>
      <c r="B102" s="3">
        <v>61231</v>
      </c>
      <c r="C102" s="2"/>
      <c r="D102" s="2"/>
      <c r="E102" s="2"/>
      <c r="F102" s="2"/>
      <c r="G102" s="2"/>
      <c r="H102" s="2"/>
    </row>
    <row r="103" spans="1:8">
      <c r="A103" s="1"/>
      <c r="B103" s="3"/>
      <c r="C103" s="2"/>
      <c r="D103" s="2"/>
      <c r="E103" s="2"/>
      <c r="F103" s="2"/>
      <c r="G103" s="2"/>
      <c r="H103" s="2"/>
    </row>
    <row r="104" spans="1:8">
      <c r="A104" s="1"/>
      <c r="B104" s="3"/>
      <c r="C104" s="2"/>
      <c r="D104" s="4" t="s">
        <v>53</v>
      </c>
      <c r="E104" s="4"/>
      <c r="F104" s="4"/>
      <c r="G104" s="4"/>
      <c r="H104" s="5">
        <v>2</v>
      </c>
    </row>
    <row r="105" spans="1:8">
      <c r="A105" s="1"/>
      <c r="B105" s="3"/>
      <c r="C105" s="2"/>
      <c r="D105" s="6"/>
      <c r="E105" s="6"/>
      <c r="F105" s="6"/>
      <c r="G105" s="6"/>
      <c r="H105" s="7"/>
    </row>
    <row r="106" spans="1:8">
      <c r="A106" s="1"/>
      <c r="B106" s="3"/>
      <c r="C106" s="2"/>
      <c r="D106" s="4" t="s">
        <v>54</v>
      </c>
      <c r="E106" s="4"/>
      <c r="F106" s="4"/>
      <c r="G106" s="4"/>
      <c r="H106" s="5">
        <v>2</v>
      </c>
    </row>
    <row r="107" spans="1:8">
      <c r="A107" s="1"/>
      <c r="B107" s="3"/>
      <c r="C107" s="2"/>
      <c r="D107" s="6"/>
      <c r="E107" s="6"/>
      <c r="F107" s="6"/>
      <c r="G107" s="6"/>
      <c r="H107" s="6"/>
    </row>
    <row r="108" spans="1:8">
      <c r="A108" s="1"/>
      <c r="B108" s="3"/>
      <c r="C108" s="2"/>
      <c r="D108" s="4" t="s">
        <v>549</v>
      </c>
      <c r="E108" s="4"/>
      <c r="F108" s="4"/>
      <c r="G108" s="4"/>
      <c r="H108" s="5">
        <v>2</v>
      </c>
    </row>
    <row r="109" spans="1:8">
      <c r="A109" s="1"/>
      <c r="B109" s="3"/>
      <c r="C109" s="2"/>
      <c r="D109" s="6"/>
      <c r="E109" s="6"/>
      <c r="F109" s="6"/>
      <c r="G109" s="6"/>
      <c r="H109" s="6"/>
    </row>
    <row r="110" spans="1:8">
      <c r="A110" s="1"/>
      <c r="B110" s="3"/>
      <c r="C110" s="2"/>
      <c r="D110" s="4" t="s">
        <v>550</v>
      </c>
      <c r="E110" s="4"/>
      <c r="F110" s="4"/>
      <c r="G110" s="4"/>
      <c r="H110" s="5">
        <f>2+9</f>
        <v>11</v>
      </c>
    </row>
    <row r="111" spans="1:8">
      <c r="A111" s="1"/>
      <c r="B111" s="3"/>
      <c r="C111" s="2"/>
      <c r="D111" s="8"/>
      <c r="E111" s="8"/>
      <c r="F111" s="8"/>
      <c r="G111" s="8"/>
      <c r="H111" s="7"/>
    </row>
    <row r="112" spans="1:8">
      <c r="A112" s="1"/>
      <c r="B112" s="3"/>
      <c r="C112" s="2"/>
      <c r="D112" s="8"/>
      <c r="E112" s="8"/>
      <c r="F112" s="8"/>
      <c r="G112" s="8"/>
      <c r="H112" s="7"/>
    </row>
    <row r="113" spans="1:8">
      <c r="A113" s="1" t="s">
        <v>50</v>
      </c>
      <c r="B113" s="2" t="s">
        <v>696</v>
      </c>
      <c r="C113" s="1"/>
      <c r="D113" s="1"/>
      <c r="E113" s="1"/>
      <c r="F113" s="1"/>
      <c r="G113" s="1"/>
      <c r="H113" s="1"/>
    </row>
    <row r="114" spans="1:8">
      <c r="A114" s="1" t="s">
        <v>52</v>
      </c>
      <c r="B114" s="3">
        <v>61232</v>
      </c>
      <c r="C114" s="2"/>
      <c r="D114" s="2"/>
      <c r="E114" s="2"/>
      <c r="F114" s="2"/>
      <c r="G114" s="2"/>
      <c r="H114" s="2"/>
    </row>
    <row r="115" spans="1:8">
      <c r="A115" s="1"/>
      <c r="B115" s="3"/>
      <c r="C115" s="2"/>
      <c r="D115" s="2"/>
      <c r="E115" s="2"/>
      <c r="F115" s="2"/>
      <c r="G115" s="2"/>
      <c r="H115" s="2"/>
    </row>
    <row r="116" spans="1:8">
      <c r="A116" s="1"/>
      <c r="B116" s="3"/>
      <c r="C116" s="2"/>
      <c r="D116" s="4" t="s">
        <v>53</v>
      </c>
      <c r="E116" s="4"/>
      <c r="F116" s="4"/>
      <c r="G116" s="4"/>
      <c r="H116" s="5">
        <v>15</v>
      </c>
    </row>
    <row r="117" spans="1:8">
      <c r="A117" s="1"/>
      <c r="B117" s="3"/>
      <c r="C117" s="2"/>
      <c r="D117" s="6"/>
      <c r="E117" s="6"/>
      <c r="F117" s="6"/>
      <c r="G117" s="6"/>
      <c r="H117" s="7"/>
    </row>
    <row r="118" spans="1:8">
      <c r="A118" s="1"/>
      <c r="B118" s="3"/>
      <c r="C118" s="2"/>
      <c r="D118" s="4" t="s">
        <v>54</v>
      </c>
      <c r="E118" s="4"/>
      <c r="F118" s="4"/>
      <c r="G118" s="4"/>
      <c r="H118" s="5">
        <v>15</v>
      </c>
    </row>
    <row r="119" spans="1:8">
      <c r="A119" s="1"/>
      <c r="B119" s="3"/>
      <c r="C119" s="2"/>
      <c r="D119" s="6"/>
      <c r="E119" s="6"/>
      <c r="F119" s="6"/>
      <c r="G119" s="6"/>
      <c r="H119" s="6"/>
    </row>
    <row r="120" spans="1:8">
      <c r="A120" s="1"/>
      <c r="B120" s="3"/>
      <c r="C120" s="2"/>
      <c r="D120" s="4" t="s">
        <v>549</v>
      </c>
      <c r="E120" s="4"/>
      <c r="F120" s="4"/>
      <c r="G120" s="4"/>
      <c r="H120" s="5">
        <v>12</v>
      </c>
    </row>
    <row r="121" spans="1:8">
      <c r="A121" s="1"/>
      <c r="B121" s="3"/>
      <c r="C121" s="2"/>
      <c r="D121" s="6"/>
      <c r="E121" s="6"/>
      <c r="F121" s="6"/>
      <c r="G121" s="6"/>
      <c r="H121" s="6"/>
    </row>
    <row r="122" spans="1:8">
      <c r="A122" s="1"/>
      <c r="B122" s="3"/>
      <c r="C122" s="2"/>
      <c r="D122" s="4" t="s">
        <v>550</v>
      </c>
      <c r="E122" s="4"/>
      <c r="F122" s="4"/>
      <c r="G122" s="4"/>
      <c r="H122" s="5">
        <f>16</f>
        <v>16</v>
      </c>
    </row>
    <row r="124" spans="1:1">
      <c r="A124" s="9" t="s">
        <v>26</v>
      </c>
    </row>
  </sheetData>
  <mergeCells count="40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D58:G58"/>
    <mergeCell ref="D60:G60"/>
    <mergeCell ref="D62:G62"/>
    <mergeCell ref="D68:G68"/>
    <mergeCell ref="D70:G70"/>
    <mergeCell ref="D72:G72"/>
    <mergeCell ref="D74:G74"/>
    <mergeCell ref="D80:G80"/>
    <mergeCell ref="D82:G82"/>
    <mergeCell ref="D84:G84"/>
    <mergeCell ref="D86:G86"/>
    <mergeCell ref="D92:G92"/>
    <mergeCell ref="D94:G94"/>
    <mergeCell ref="D96:G96"/>
    <mergeCell ref="D98:G98"/>
    <mergeCell ref="D104:G104"/>
    <mergeCell ref="D106:G106"/>
    <mergeCell ref="D108:G108"/>
    <mergeCell ref="D110:G110"/>
    <mergeCell ref="D116:G116"/>
    <mergeCell ref="D118:G118"/>
    <mergeCell ref="D120:G120"/>
    <mergeCell ref="D122:G122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opLeftCell="A31" workbookViewId="0">
      <selection activeCell="A65" sqref="A65"/>
    </sheetView>
  </sheetViews>
  <sheetFormatPr defaultColWidth="9.14285714285714" defaultRowHeight="15"/>
  <cols>
    <col min="7" max="7" width="23.4285714285714" customWidth="1"/>
  </cols>
  <sheetData>
    <row r="1" spans="1:14">
      <c r="A1" s="1" t="s">
        <v>48</v>
      </c>
      <c r="B1" s="1" t="s">
        <v>697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698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50</v>
      </c>
      <c r="B5" s="2" t="s">
        <v>699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52</v>
      </c>
      <c r="B6" s="3">
        <v>61211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53</v>
      </c>
      <c r="E8" s="4"/>
      <c r="F8" s="4"/>
      <c r="G8" s="4"/>
      <c r="H8" s="5">
        <v>3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54</v>
      </c>
      <c r="E10" s="4"/>
      <c r="F10" s="4"/>
      <c r="G10" s="4"/>
      <c r="H10" s="5">
        <v>1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549</v>
      </c>
      <c r="E12" s="4"/>
      <c r="F12" s="4"/>
      <c r="G12" s="4"/>
      <c r="H12" s="5">
        <v>2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550</v>
      </c>
      <c r="E14" s="4"/>
      <c r="F14" s="4"/>
      <c r="G14" s="4"/>
      <c r="H14" s="5">
        <v>18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50</v>
      </c>
      <c r="B17" s="2" t="s">
        <v>700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52</v>
      </c>
      <c r="B18" s="3">
        <v>61212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53</v>
      </c>
      <c r="E20" s="4"/>
      <c r="F20" s="4"/>
      <c r="G20" s="4"/>
      <c r="H20" s="5">
        <v>3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54</v>
      </c>
      <c r="E22" s="4"/>
      <c r="F22" s="4"/>
      <c r="G22" s="4"/>
      <c r="H22" s="5">
        <v>1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549</v>
      </c>
      <c r="E24" s="4"/>
      <c r="F24" s="4"/>
      <c r="G24" s="4"/>
      <c r="H24" s="5">
        <v>1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550</v>
      </c>
      <c r="E26" s="4"/>
      <c r="F26" s="4"/>
      <c r="G26" s="4"/>
      <c r="H26" s="5">
        <v>19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50</v>
      </c>
      <c r="B29" s="2" t="s">
        <v>701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52</v>
      </c>
      <c r="B30" s="3">
        <v>61213</v>
      </c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53</v>
      </c>
      <c r="E32" s="4"/>
      <c r="F32" s="4"/>
      <c r="G32" s="4"/>
      <c r="H32" s="5">
        <v>3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54</v>
      </c>
      <c r="E34" s="4"/>
      <c r="F34" s="4"/>
      <c r="G34" s="4"/>
      <c r="H34" s="5">
        <v>1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549</v>
      </c>
      <c r="E36" s="4"/>
      <c r="F36" s="4"/>
      <c r="G36" s="4"/>
      <c r="H36" s="5">
        <v>2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550</v>
      </c>
      <c r="E38" s="4"/>
      <c r="F38" s="4"/>
      <c r="G38" s="4"/>
      <c r="H38" s="5">
        <v>20</v>
      </c>
      <c r="I38" s="2"/>
      <c r="J38" s="11"/>
      <c r="K38" s="11"/>
      <c r="L38" s="11"/>
      <c r="M38" s="11"/>
      <c r="N38" s="1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 t="s">
        <v>50</v>
      </c>
      <c r="B41" s="2" t="s">
        <v>702</v>
      </c>
      <c r="C41" s="1"/>
      <c r="D41" s="1"/>
      <c r="E41" s="1"/>
      <c r="F41" s="1"/>
      <c r="G41" s="1"/>
      <c r="H41" s="1"/>
    </row>
    <row r="42" spans="1:8">
      <c r="A42" s="1" t="s">
        <v>52</v>
      </c>
      <c r="B42" s="3">
        <v>61215</v>
      </c>
      <c r="C42" s="2"/>
      <c r="D42" s="2"/>
      <c r="E42" s="2"/>
      <c r="F42" s="2"/>
      <c r="G42" s="2"/>
      <c r="H42" s="2"/>
    </row>
    <row r="43" spans="1:8">
      <c r="A43" s="1"/>
      <c r="B43" s="3"/>
      <c r="C43" s="2"/>
      <c r="D43" s="2"/>
      <c r="E43" s="2"/>
      <c r="F43" s="2"/>
      <c r="G43" s="2"/>
      <c r="H43" s="2"/>
    </row>
    <row r="44" spans="1:8">
      <c r="A44" s="1"/>
      <c r="B44" s="3"/>
      <c r="C44" s="2"/>
      <c r="D44" s="4" t="s">
        <v>53</v>
      </c>
      <c r="E44" s="4"/>
      <c r="F44" s="4"/>
      <c r="G44" s="4"/>
      <c r="H44" s="5">
        <v>3</v>
      </c>
    </row>
    <row r="45" spans="1:8">
      <c r="A45" s="1"/>
      <c r="B45" s="3"/>
      <c r="C45" s="2"/>
      <c r="D45" s="6"/>
      <c r="E45" s="6"/>
      <c r="F45" s="6"/>
      <c r="G45" s="6"/>
      <c r="H45" s="7"/>
    </row>
    <row r="46" spans="1:8">
      <c r="A46" s="1"/>
      <c r="B46" s="3"/>
      <c r="C46" s="2"/>
      <c r="D46" s="4" t="s">
        <v>54</v>
      </c>
      <c r="E46" s="4"/>
      <c r="F46" s="4"/>
      <c r="G46" s="4"/>
      <c r="H46" s="5">
        <v>1</v>
      </c>
    </row>
    <row r="47" spans="1:8">
      <c r="A47" s="1"/>
      <c r="B47" s="3"/>
      <c r="C47" s="2"/>
      <c r="D47" s="6"/>
      <c r="E47" s="6"/>
      <c r="F47" s="6"/>
      <c r="G47" s="6"/>
      <c r="H47" s="6"/>
    </row>
    <row r="48" spans="1:8">
      <c r="A48" s="1"/>
      <c r="B48" s="3"/>
      <c r="C48" s="2"/>
      <c r="D48" s="4" t="s">
        <v>549</v>
      </c>
      <c r="E48" s="4"/>
      <c r="F48" s="4"/>
      <c r="G48" s="4"/>
      <c r="H48" s="5">
        <v>1</v>
      </c>
    </row>
    <row r="49" spans="1:8">
      <c r="A49" s="1"/>
      <c r="B49" s="3"/>
      <c r="C49" s="2"/>
      <c r="D49" s="6"/>
      <c r="E49" s="6"/>
      <c r="F49" s="6"/>
      <c r="G49" s="6"/>
      <c r="H49" s="6"/>
    </row>
    <row r="50" spans="1:8">
      <c r="A50" s="1"/>
      <c r="B50" s="3"/>
      <c r="C50" s="2"/>
      <c r="D50" s="4" t="s">
        <v>550</v>
      </c>
      <c r="E50" s="4"/>
      <c r="F50" s="4"/>
      <c r="G50" s="4"/>
      <c r="H50" s="5">
        <v>24</v>
      </c>
    </row>
    <row r="51" spans="1:8">
      <c r="A51" s="1"/>
      <c r="B51" s="3"/>
      <c r="C51" s="2"/>
      <c r="D51" s="8"/>
      <c r="E51" s="8"/>
      <c r="F51" s="8"/>
      <c r="G51" s="8"/>
      <c r="H51" s="7"/>
    </row>
    <row r="52" spans="1:8">
      <c r="A52" s="1"/>
      <c r="B52" s="3"/>
      <c r="C52" s="2"/>
      <c r="D52" s="2"/>
      <c r="E52" s="2"/>
      <c r="F52" s="2"/>
      <c r="G52" s="2"/>
      <c r="H52" s="2"/>
    </row>
    <row r="53" spans="1:8">
      <c r="A53" s="1" t="s">
        <v>50</v>
      </c>
      <c r="B53" s="2" t="s">
        <v>703</v>
      </c>
      <c r="C53" s="1"/>
      <c r="D53" s="1"/>
      <c r="E53" s="1"/>
      <c r="F53" s="1"/>
      <c r="G53" s="1"/>
      <c r="H53" s="1"/>
    </row>
    <row r="54" spans="1:8">
      <c r="A54" s="1" t="s">
        <v>52</v>
      </c>
      <c r="B54" s="3">
        <v>61214</v>
      </c>
      <c r="C54" s="2"/>
      <c r="D54" s="2"/>
      <c r="E54" s="2"/>
      <c r="F54" s="2"/>
      <c r="G54" s="2"/>
      <c r="H54" s="2"/>
    </row>
    <row r="55" spans="1:8">
      <c r="A55" s="1"/>
      <c r="B55" s="3"/>
      <c r="C55" s="2"/>
      <c r="D55" s="2"/>
      <c r="E55" s="2"/>
      <c r="F55" s="2"/>
      <c r="G55" s="2"/>
      <c r="H55" s="2"/>
    </row>
    <row r="56" spans="1:8">
      <c r="A56" s="1"/>
      <c r="B56" s="3"/>
      <c r="C56" s="2"/>
      <c r="D56" s="4" t="s">
        <v>53</v>
      </c>
      <c r="E56" s="4"/>
      <c r="F56" s="4"/>
      <c r="G56" s="4"/>
      <c r="H56" s="5">
        <v>3</v>
      </c>
    </row>
    <row r="57" spans="1:8">
      <c r="A57" s="1"/>
      <c r="B57" s="3"/>
      <c r="C57" s="2"/>
      <c r="D57" s="6"/>
      <c r="E57" s="6"/>
      <c r="F57" s="6"/>
      <c r="G57" s="6"/>
      <c r="H57" s="7"/>
    </row>
    <row r="58" spans="1:8">
      <c r="A58" s="1"/>
      <c r="B58" s="3"/>
      <c r="C58" s="2"/>
      <c r="D58" s="4" t="s">
        <v>54</v>
      </c>
      <c r="E58" s="4"/>
      <c r="F58" s="4"/>
      <c r="G58" s="4"/>
      <c r="H58" s="5">
        <v>1</v>
      </c>
    </row>
    <row r="59" spans="1:8">
      <c r="A59" s="1"/>
      <c r="B59" s="3"/>
      <c r="C59" s="2"/>
      <c r="D59" s="6"/>
      <c r="E59" s="6"/>
      <c r="F59" s="6"/>
      <c r="G59" s="6"/>
      <c r="H59" s="6"/>
    </row>
    <row r="60" spans="1:8">
      <c r="A60" s="1"/>
      <c r="B60" s="3"/>
      <c r="C60" s="2"/>
      <c r="D60" s="4" t="s">
        <v>549</v>
      </c>
      <c r="E60" s="4"/>
      <c r="F60" s="4"/>
      <c r="G60" s="4"/>
      <c r="H60" s="5">
        <v>5</v>
      </c>
    </row>
    <row r="61" spans="1:8">
      <c r="A61" s="1"/>
      <c r="B61" s="3"/>
      <c r="C61" s="2"/>
      <c r="D61" s="6"/>
      <c r="E61" s="6"/>
      <c r="F61" s="6"/>
      <c r="G61" s="6"/>
      <c r="H61" s="6"/>
    </row>
    <row r="62" spans="1:8">
      <c r="A62" s="1"/>
      <c r="B62" s="3"/>
      <c r="C62" s="2"/>
      <c r="D62" s="4" t="s">
        <v>550</v>
      </c>
      <c r="E62" s="4"/>
      <c r="F62" s="4"/>
      <c r="G62" s="4"/>
      <c r="H62" s="5">
        <v>60</v>
      </c>
    </row>
    <row r="63" spans="1:8">
      <c r="A63" s="1"/>
      <c r="B63" s="3"/>
      <c r="C63" s="2"/>
      <c r="D63" s="8"/>
      <c r="E63" s="8"/>
      <c r="F63" s="8"/>
      <c r="G63" s="8"/>
      <c r="H63" s="7"/>
    </row>
    <row r="64" spans="1:8">
      <c r="A64" s="1"/>
      <c r="B64" s="3"/>
      <c r="C64" s="2"/>
      <c r="D64" s="8"/>
      <c r="E64" s="8"/>
      <c r="F64" s="8"/>
      <c r="G64" s="8"/>
      <c r="H64" s="7"/>
    </row>
    <row r="65" spans="1:8">
      <c r="A65" s="9" t="s">
        <v>26</v>
      </c>
      <c r="B65" s="2"/>
      <c r="C65" s="1"/>
      <c r="D65" s="1"/>
      <c r="E65" s="1"/>
      <c r="F65" s="1"/>
      <c r="G65" s="1"/>
      <c r="H65" s="1"/>
    </row>
    <row r="66" spans="1:8">
      <c r="A66" s="1"/>
      <c r="B66" s="3"/>
      <c r="C66" s="2"/>
      <c r="D66" s="2"/>
      <c r="E66" s="2"/>
      <c r="F66" s="2"/>
      <c r="G66" s="2"/>
      <c r="H66" s="2"/>
    </row>
    <row r="67" spans="1:9">
      <c r="A67" s="1"/>
      <c r="B67" s="3"/>
      <c r="C67" s="12"/>
      <c r="D67" s="12"/>
      <c r="E67" s="12"/>
      <c r="F67" s="12"/>
      <c r="G67" s="12"/>
      <c r="H67" s="12"/>
      <c r="I67" s="17"/>
    </row>
    <row r="68" spans="1:9">
      <c r="A68" s="1"/>
      <c r="B68" s="3"/>
      <c r="C68" s="12"/>
      <c r="D68" s="13"/>
      <c r="E68" s="13"/>
      <c r="F68" s="13"/>
      <c r="G68" s="13"/>
      <c r="H68" s="14"/>
      <c r="I68" s="17"/>
    </row>
    <row r="69" spans="1:9">
      <c r="A69" s="1"/>
      <c r="B69" s="3"/>
      <c r="C69" s="12"/>
      <c r="D69" s="15"/>
      <c r="E69" s="15"/>
      <c r="F69" s="15"/>
      <c r="G69" s="15"/>
      <c r="H69" s="14"/>
      <c r="I69" s="17"/>
    </row>
    <row r="70" spans="1:9">
      <c r="A70" s="1"/>
      <c r="B70" s="3"/>
      <c r="C70" s="12"/>
      <c r="D70" s="13"/>
      <c r="E70" s="13"/>
      <c r="F70" s="13"/>
      <c r="G70" s="13"/>
      <c r="H70" s="14"/>
      <c r="I70" s="17"/>
    </row>
    <row r="71" spans="1:9">
      <c r="A71" s="1"/>
      <c r="B71" s="3"/>
      <c r="C71" s="12"/>
      <c r="D71" s="15"/>
      <c r="E71" s="15"/>
      <c r="F71" s="15"/>
      <c r="G71" s="15"/>
      <c r="H71" s="15"/>
      <c r="I71" s="17"/>
    </row>
    <row r="72" spans="1:9">
      <c r="A72" s="1"/>
      <c r="B72" s="3"/>
      <c r="C72" s="12"/>
      <c r="D72" s="13"/>
      <c r="E72" s="13"/>
      <c r="F72" s="13"/>
      <c r="G72" s="13"/>
      <c r="H72" s="14"/>
      <c r="I72" s="17"/>
    </row>
    <row r="73" spans="1:9">
      <c r="A73" s="1"/>
      <c r="B73" s="3"/>
      <c r="C73" s="12"/>
      <c r="D73" s="15"/>
      <c r="E73" s="15"/>
      <c r="F73" s="15"/>
      <c r="G73" s="15"/>
      <c r="H73" s="15"/>
      <c r="I73" s="17"/>
    </row>
    <row r="74" spans="1:9">
      <c r="A74" s="1"/>
      <c r="B74" s="3"/>
      <c r="C74" s="12"/>
      <c r="D74" s="13"/>
      <c r="E74" s="13"/>
      <c r="F74" s="13"/>
      <c r="G74" s="13"/>
      <c r="H74" s="14"/>
      <c r="I74" s="17"/>
    </row>
    <row r="75" spans="1:9">
      <c r="A75" s="1"/>
      <c r="B75" s="1"/>
      <c r="C75" s="16"/>
      <c r="D75" s="16"/>
      <c r="E75" s="16"/>
      <c r="F75" s="16"/>
      <c r="G75" s="16"/>
      <c r="H75" s="16"/>
      <c r="I75" s="17"/>
    </row>
    <row r="76" spans="1:8">
      <c r="A76" s="1"/>
      <c r="B76" s="1"/>
      <c r="C76" s="1"/>
      <c r="D76" s="1"/>
      <c r="E76" s="1"/>
      <c r="F76" s="1"/>
      <c r="G76" s="1"/>
      <c r="H76" s="1"/>
    </row>
  </sheetData>
  <mergeCells count="24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D58:G58"/>
    <mergeCell ref="D60:G60"/>
    <mergeCell ref="D62:G62"/>
    <mergeCell ref="D68:G68"/>
    <mergeCell ref="D70:G70"/>
    <mergeCell ref="D72:G72"/>
    <mergeCell ref="D74:G74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7" workbookViewId="0">
      <selection activeCell="A41" sqref="A41"/>
    </sheetView>
  </sheetViews>
  <sheetFormatPr defaultColWidth="9.14285714285714" defaultRowHeight="15"/>
  <cols>
    <col min="7" max="7" width="13.7142857142857" customWidth="1"/>
  </cols>
  <sheetData>
    <row r="1" spans="1:14">
      <c r="A1" s="1" t="s">
        <v>48</v>
      </c>
      <c r="B1" s="1" t="s">
        <v>14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686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50</v>
      </c>
      <c r="B5" s="2" t="s">
        <v>704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52</v>
      </c>
      <c r="B6" s="3">
        <v>30011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53</v>
      </c>
      <c r="E8" s="4"/>
      <c r="F8" s="4"/>
      <c r="G8" s="4"/>
      <c r="H8" s="5">
        <v>30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54</v>
      </c>
      <c r="E10" s="4"/>
      <c r="F10" s="4"/>
      <c r="G10" s="4"/>
      <c r="H10" s="5">
        <v>4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549</v>
      </c>
      <c r="E12" s="4"/>
      <c r="F12" s="4"/>
      <c r="G12" s="4"/>
      <c r="H12" s="5">
        <v>4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550</v>
      </c>
      <c r="E14" s="4"/>
      <c r="F14" s="4"/>
      <c r="G14" s="4"/>
      <c r="H14" s="5">
        <f>7+4</f>
        <v>11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50</v>
      </c>
      <c r="B17" s="2" t="s">
        <v>705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52</v>
      </c>
      <c r="B18" s="3">
        <v>61239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53</v>
      </c>
      <c r="E20" s="4"/>
      <c r="F20" s="4"/>
      <c r="G20" s="4"/>
      <c r="H20" s="5">
        <v>20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54</v>
      </c>
      <c r="E22" s="4"/>
      <c r="F22" s="4"/>
      <c r="G22" s="4"/>
      <c r="H22" s="5">
        <v>16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549</v>
      </c>
      <c r="E24" s="4"/>
      <c r="F24" s="4"/>
      <c r="G24" s="4"/>
      <c r="H24" s="5">
        <v>16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550</v>
      </c>
      <c r="E26" s="4"/>
      <c r="F26" s="4"/>
      <c r="G26" s="4"/>
      <c r="H26" s="5">
        <f>91+15</f>
        <v>106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50</v>
      </c>
      <c r="B29" s="2" t="s">
        <v>706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52</v>
      </c>
      <c r="B30" s="3">
        <v>61240</v>
      </c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53</v>
      </c>
      <c r="E32" s="4"/>
      <c r="F32" s="4"/>
      <c r="G32" s="4"/>
      <c r="H32" s="5">
        <v>20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54</v>
      </c>
      <c r="E34" s="4"/>
      <c r="F34" s="4"/>
      <c r="G34" s="4"/>
      <c r="H34" s="5">
        <v>17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549</v>
      </c>
      <c r="E36" s="4"/>
      <c r="F36" s="4"/>
      <c r="G36" s="4"/>
      <c r="H36" s="5">
        <v>17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550</v>
      </c>
      <c r="E38" s="4"/>
      <c r="F38" s="4"/>
      <c r="G38" s="4"/>
      <c r="H38" s="5">
        <f>63+3</f>
        <v>66</v>
      </c>
      <c r="I38" s="2"/>
      <c r="J38" s="11"/>
      <c r="K38" s="11"/>
      <c r="L38" s="11"/>
      <c r="M38" s="11"/>
      <c r="N38" s="1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1">
      <c r="A41" s="9" t="s">
        <v>26</v>
      </c>
    </row>
  </sheetData>
  <mergeCells count="12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M25" sqref="M25"/>
    </sheetView>
  </sheetViews>
  <sheetFormatPr defaultColWidth="9.14285714285714" defaultRowHeight="15"/>
  <cols>
    <col min="7" max="7" width="12.8571428571429" customWidth="1"/>
  </cols>
  <sheetData>
    <row r="1" spans="1:14">
      <c r="A1" s="1" t="s">
        <v>48</v>
      </c>
      <c r="B1" s="1" t="s">
        <v>14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686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50</v>
      </c>
      <c r="B5" s="2" t="s">
        <v>707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52</v>
      </c>
      <c r="B6" s="3">
        <v>61241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53</v>
      </c>
      <c r="E8" s="4"/>
      <c r="F8" s="4"/>
      <c r="G8" s="4"/>
      <c r="H8" s="5">
        <v>160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54</v>
      </c>
      <c r="E10" s="4"/>
      <c r="F10" s="4"/>
      <c r="G10" s="4"/>
      <c r="H10" s="5">
        <v>134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549</v>
      </c>
      <c r="E12" s="4"/>
      <c r="F12" s="4"/>
      <c r="G12" s="4"/>
      <c r="H12" s="5">
        <v>134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550</v>
      </c>
      <c r="E14" s="4"/>
      <c r="F14" s="4"/>
      <c r="G14" s="4"/>
      <c r="H14" s="5">
        <v>1682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50</v>
      </c>
      <c r="B17" s="2" t="s">
        <v>708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52</v>
      </c>
      <c r="B18" s="3">
        <v>19106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53</v>
      </c>
      <c r="E20" s="4"/>
      <c r="F20" s="4"/>
      <c r="G20" s="4"/>
      <c r="H20" s="5">
        <v>200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54</v>
      </c>
      <c r="E22" s="4"/>
      <c r="F22" s="4"/>
      <c r="G22" s="4"/>
      <c r="H22" s="5">
        <v>140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549</v>
      </c>
      <c r="E24" s="4"/>
      <c r="F24" s="4"/>
      <c r="G24" s="4"/>
      <c r="H24" s="5">
        <v>140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550</v>
      </c>
      <c r="E26" s="4"/>
      <c r="F26" s="4"/>
      <c r="G26" s="4"/>
      <c r="H26" s="5">
        <v>1036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">
      <c r="A29" s="9" t="s">
        <v>26</v>
      </c>
    </row>
  </sheetData>
  <mergeCells count="8">
    <mergeCell ref="D8:G8"/>
    <mergeCell ref="D10:G10"/>
    <mergeCell ref="D12:G12"/>
    <mergeCell ref="D14:G14"/>
    <mergeCell ref="D20:G20"/>
    <mergeCell ref="D22:G22"/>
    <mergeCell ref="D24:G24"/>
    <mergeCell ref="D26:G2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Página Inicial</vt:lpstr>
      <vt:lpstr>Concursos Públicos</vt:lpstr>
      <vt:lpstr>Seleções Públicas</vt:lpstr>
      <vt:lpstr>SEPLAGTD GGOVs</vt:lpstr>
      <vt:lpstr>SESAU Diversos</vt:lpstr>
      <vt:lpstr>SDSDHJPSD Diversos</vt:lpstr>
      <vt:lpstr>PGM Procurador</vt:lpstr>
      <vt:lpstr>SEDUC Professores I e II</vt:lpstr>
      <vt:lpstr>EMPREL - ANALISTAS</vt:lpstr>
      <vt:lpstr>RECIPREV - DIVERSOS CARGOS</vt:lpstr>
      <vt:lpstr>SEMUL - ANALISTAS</vt:lpstr>
      <vt:lpstr>SEDUC - ADI E NUTRICIONISTA</vt:lpstr>
      <vt:lpstr>SESAU - ACS E ASACE</vt:lpstr>
      <vt:lpstr>SP SDECTI - Diversos Cargos</vt:lpstr>
      <vt:lpstr>SP SEDUC AADEE e ADI</vt:lpstr>
      <vt:lpstr>SP STQP INST. de EDUCAÇÃO PROF.</vt:lpstr>
      <vt:lpstr>SP SEPUL</vt:lpstr>
      <vt:lpstr>SP URB EMLURB ANALIS ASSIT AGEN</vt:lpstr>
      <vt:lpstr>SP SESP Coord Ped e Prof I e II</vt:lpstr>
      <vt:lpstr>SP SEMUL SESEC Diversos Cargos</vt:lpstr>
      <vt:lpstr>SP SEPLAGTD SEPE Analista</vt:lpstr>
      <vt:lpstr>SP SEDUC ASSIST E PSIC</vt:lpstr>
      <vt:lpstr>SP SEDUC AAE E AADEE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KARINA DE ALBUQUERQUE CORDEIRO</dc:creator>
  <cp:lastModifiedBy>melanny.berenguer</cp:lastModifiedBy>
  <dcterms:created xsi:type="dcterms:W3CDTF">2023-07-03T16:36:00Z</dcterms:created>
  <dcterms:modified xsi:type="dcterms:W3CDTF">2024-09-13T19:37:43Z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1046-12.2.0.13472</vt:lpwstr>
  </property>
  <property fmtid="{D5CDD505-2E9C-101B-9397-08002B2CF9AE}" pid="3" name="ICV">
    <vt:lpwstr>52C8B115D6A540AC9AA7AD342F9D8D97_13</vt:lpwstr>
  </property>
</Properties>
</file>